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 &amp; Übersicht" sheetId="1" state="visible" r:id="rId1"/>
    <sheet xmlns:r="http://schemas.openxmlformats.org/officeDocument/2006/relationships" name="Einzelkalkulation" sheetId="2" state="visible" r:id="rId2"/>
    <sheet xmlns:r="http://schemas.openxmlformats.org/officeDocument/2006/relationships" name="Tourenbuch &amp; Erfassung" sheetId="3" state="visible" r:id="rId3"/>
    <sheet xmlns:r="http://schemas.openxmlformats.org/officeDocument/2006/relationships" name="Soll-Ist &amp; Nachkalkulation" sheetId="4" state="visible" r:id="rId4"/>
    <sheet xmlns:r="http://schemas.openxmlformats.org/officeDocument/2006/relationships" name="Fuhrpark &amp; Kostensätze" sheetId="5" state="visible" r:id="rId5"/>
    <sheet xmlns:r="http://schemas.openxmlformats.org/officeDocument/2006/relationships" name="Anleitung &amp; Glossar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 €;[Red]-#,##0.00 €;&quot;-&quot;"/>
    <numFmt numFmtId="165" formatCode="0.0%;-0.0%;&quot;0.0%&quot;"/>
    <numFmt numFmtId="166" formatCode="#,##0;[Red]-#,##0;&quot;-&quot;"/>
    <numFmt numFmtId="167" formatCode="#,##0.00;[Red]-#,##0.00;&quot;-&quot;"/>
  </numFmts>
  <fonts count="16">
    <font>
      <name val="Calibri"/>
      <family val="2"/>
      <color theme="1"/>
      <sz val="11"/>
      <scheme val="minor"/>
    </font>
    <font>
      <name val="Calibri"/>
      <b val="1"/>
      <color rgb="00073763"/>
      <sz val="16"/>
    </font>
    <font>
      <name val="Calibri"/>
      <i val="1"/>
      <color rgb="00475569"/>
      <sz val="11"/>
    </font>
    <font>
      <name val="Calibri"/>
      <b val="1"/>
      <color rgb="00475569"/>
      <sz val="9"/>
    </font>
    <font>
      <name val="Calibri"/>
      <b val="1"/>
      <color rgb="001F4E79"/>
      <sz val="16"/>
    </font>
    <font>
      <name val="Calibri"/>
      <b val="1"/>
      <color rgb="00274E13"/>
      <sz val="16"/>
    </font>
    <font>
      <name val="Calibri"/>
      <b val="1"/>
      <color rgb="000B5394"/>
      <sz val="16"/>
    </font>
    <font>
      <name val="Calibri"/>
      <b val="1"/>
      <color rgb="00134F5C"/>
      <sz val="16"/>
    </font>
    <font>
      <name val="Calibri"/>
      <b val="1"/>
      <color rgb="00334155"/>
      <sz val="16"/>
    </font>
    <font>
      <name val="Calibri"/>
      <b val="1"/>
      <color rgb="00073763"/>
      <sz val="12"/>
    </font>
    <font>
      <name val="Calibri"/>
      <b val="1"/>
      <color rgb="00FFFFFF"/>
      <sz val="11"/>
    </font>
    <font>
      <name val="Calibri"/>
      <color rgb="001E293B"/>
      <sz val="11"/>
    </font>
    <font>
      <name val="Calibri"/>
      <i val="1"/>
      <color rgb="0064748B"/>
      <sz val="10"/>
    </font>
    <font>
      <name val="Calibri"/>
      <b val="1"/>
      <color rgb="000F172A"/>
      <sz val="11"/>
    </font>
    <font>
      <name val="Calibri"/>
      <b val="1"/>
      <color rgb="000B5394"/>
      <sz val="11"/>
    </font>
    <font>
      <name val="Calibri"/>
      <b val="1"/>
      <color rgb="00073763"/>
      <sz val="11"/>
    </font>
  </fonts>
  <fills count="11">
    <fill>
      <patternFill/>
    </fill>
    <fill>
      <patternFill patternType="gray125"/>
    </fill>
    <fill>
      <patternFill patternType="solid">
        <fgColor rgb="00F1F5F9"/>
        <bgColor rgb="00F1F5F9"/>
      </patternFill>
    </fill>
    <fill>
      <patternFill patternType="solid">
        <fgColor rgb="001F4E79"/>
        <bgColor rgb="001F4E79"/>
      </patternFill>
    </fill>
    <fill>
      <patternFill patternType="solid">
        <fgColor rgb="00F8FAFC"/>
        <bgColor rgb="00F8FAFC"/>
      </patternFill>
    </fill>
    <fill>
      <patternFill patternType="solid">
        <fgColor rgb="00E2E8F0"/>
        <bgColor rgb="00E2E8F0"/>
      </patternFill>
    </fill>
    <fill>
      <patternFill patternType="solid">
        <fgColor rgb="00E8F0FE"/>
        <bgColor rgb="00E8F0FE"/>
      </patternFill>
    </fill>
    <fill>
      <patternFill patternType="solid">
        <fgColor rgb="00FFF2CC"/>
        <bgColor rgb="00FFF2CC"/>
      </patternFill>
    </fill>
    <fill>
      <patternFill patternType="solid">
        <fgColor rgb="00134F5C"/>
        <bgColor rgb="00134F5C"/>
      </patternFill>
    </fill>
    <fill>
      <patternFill patternType="solid">
        <fgColor rgb="00D9EAD3"/>
        <bgColor rgb="00D9EAD3"/>
      </patternFill>
    </fill>
    <fill>
      <patternFill patternType="solid">
        <fgColor rgb="00FCE5CD"/>
        <bgColor rgb="00FCE5CD"/>
      </patternFill>
    </fill>
  </fills>
  <borders count="1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medium">
        <color rgb="00073763"/>
      </top>
      <bottom style="medium">
        <color rgb="00073763"/>
      </bottom>
    </border>
    <border>
      <top style="thin">
        <color rgb="00CBD5E1"/>
      </top>
      <bottom style="double">
        <color rgb="00073763"/>
      </bottom>
    </border>
    <border>
      <left/>
      <right/>
      <top style="thin">
        <color rgb="00CBD5E1"/>
      </top>
      <bottom style="thin">
        <color rgb="00CBD5E1"/>
      </bottom>
      <diagonal/>
    </border>
    <border>
      <left/>
      <right style="thin">
        <color rgb="00CBD5E1"/>
      </right>
      <top/>
      <bottom style="thin">
        <color rgb="00CBD5E1"/>
      </bottom>
      <diagonal/>
    </border>
    <border>
      <left/>
      <right style="thin">
        <color rgb="00CBD5E1"/>
      </right>
      <top/>
      <bottom/>
      <diagonal/>
    </border>
    <border>
      <left/>
      <right/>
      <top/>
      <bottom style="thin">
        <color rgb="00CBD5E1"/>
      </bottom>
      <diagonal/>
    </border>
    <border>
      <left style="thin">
        <color rgb="00CBD5E1"/>
      </left>
      <right/>
      <top/>
      <bottom/>
      <diagonal/>
    </border>
    <border>
      <left style="thin">
        <color rgb="00CBD5E1"/>
      </left>
      <right/>
      <top/>
      <bottom style="thin">
        <color rgb="00CBD5E1"/>
      </bottom>
      <diagonal/>
    </border>
  </borders>
  <cellStyleXfs count="1">
    <xf numFmtId="0" fontId="0" fillId="0" borderId="0"/>
  </cellStyleXfs>
  <cellXfs count="8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0" fillId="0" borderId="4" pivotButton="0" quotePrefix="0" xfId="0"/>
    <xf numFmtId="164" fontId="1" fillId="2" borderId="0" applyAlignment="1" pivotButton="0" quotePrefix="0" xfId="0">
      <alignment horizontal="center" vertical="center"/>
    </xf>
    <xf numFmtId="164" fontId="4" fillId="2" borderId="0" applyAlignment="1" pivotButton="0" quotePrefix="0" xfId="0">
      <alignment horizontal="center" vertical="center"/>
    </xf>
    <xf numFmtId="164" fontId="5" fillId="2" borderId="1" applyAlignment="1" pivotButton="0" quotePrefix="0" xfId="0">
      <alignment horizontal="center" vertical="center"/>
    </xf>
    <xf numFmtId="165" fontId="6" fillId="2" borderId="0" applyAlignment="1" pivotButton="0" quotePrefix="0" xfId="0">
      <alignment horizontal="center" vertical="center"/>
    </xf>
    <xf numFmtId="164" fontId="7" fillId="2" borderId="0" applyAlignment="1" pivotButton="0" quotePrefix="0" xfId="0">
      <alignment horizontal="center" vertical="center"/>
    </xf>
    <xf numFmtId="166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10" fillId="3" borderId="5" applyAlignment="1" pivotButton="0" quotePrefix="0" xfId="0">
      <alignment horizontal="center" vertical="center" wrapText="1"/>
    </xf>
    <xf numFmtId="0" fontId="11" fillId="4" borderId="1" applyAlignment="1" pivotButton="0" quotePrefix="0" xfId="0">
      <alignment horizontal="left" vertical="center"/>
    </xf>
    <xf numFmtId="164" fontId="11" fillId="4" borderId="1" applyAlignment="1" pivotButton="0" quotePrefix="0" xfId="0">
      <alignment horizontal="right" vertical="center"/>
    </xf>
    <xf numFmtId="165" fontId="11" fillId="4" borderId="1" applyAlignment="1" pivotButton="0" quotePrefix="0" xfId="0">
      <alignment horizontal="right" vertical="center"/>
    </xf>
    <xf numFmtId="0" fontId="12" fillId="4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left" vertical="center"/>
    </xf>
    <xf numFmtId="164" fontId="11" fillId="0" borderId="1" applyAlignment="1" pivotButton="0" quotePrefix="0" xfId="0">
      <alignment horizontal="right" vertical="center"/>
    </xf>
    <xf numFmtId="165" fontId="11" fillId="0" borderId="1" applyAlignment="1" pivotButton="0" quotePrefix="0" xfId="0">
      <alignment horizontal="right" vertical="center"/>
    </xf>
    <xf numFmtId="0" fontId="12" fillId="0" borderId="1" applyAlignment="1" pivotButton="0" quotePrefix="0" xfId="0">
      <alignment horizontal="center" vertical="center"/>
    </xf>
    <xf numFmtId="0" fontId="13" fillId="5" borderId="6" applyAlignment="1" pivotButton="0" quotePrefix="0" xfId="0">
      <alignment horizontal="left" vertical="center"/>
    </xf>
    <xf numFmtId="164" fontId="13" fillId="5" borderId="6" applyAlignment="1" pivotButton="0" quotePrefix="0" xfId="0">
      <alignment horizontal="right" vertical="center"/>
    </xf>
    <xf numFmtId="165" fontId="13" fillId="5" borderId="6" applyAlignment="1" pivotButton="0" quotePrefix="0" xfId="0">
      <alignment horizontal="right" vertical="center"/>
    </xf>
    <xf numFmtId="0" fontId="13" fillId="5" borderId="6" applyAlignment="1" pivotButton="0" quotePrefix="0" xfId="0">
      <alignment horizontal="center" vertical="center"/>
    </xf>
    <xf numFmtId="0" fontId="13" fillId="4" borderId="1" applyAlignment="1" pivotButton="0" quotePrefix="0" xfId="0">
      <alignment horizontal="left" vertical="center"/>
    </xf>
    <xf numFmtId="0" fontId="11" fillId="0" borderId="1" applyAlignment="1" pivotButton="0" quotePrefix="0" xfId="0">
      <alignment horizontal="left" vertical="center" wrapText="1"/>
    </xf>
    <xf numFmtId="0" fontId="3" fillId="2" borderId="8" applyAlignment="1" pivotButton="0" quotePrefix="0" xfId="0">
      <alignment horizontal="center" vertical="center"/>
    </xf>
    <xf numFmtId="0" fontId="0" fillId="0" borderId="8" pivotButton="0" quotePrefix="0" xfId="0"/>
    <xf numFmtId="164" fontId="4" fillId="2" borderId="8" applyAlignment="1" pivotButton="0" quotePrefix="0" xfId="0">
      <alignment horizontal="center" vertical="center"/>
    </xf>
    <xf numFmtId="0" fontId="0" fillId="0" borderId="9" pivotButton="0" quotePrefix="0" xfId="0"/>
    <xf numFmtId="0" fontId="0" fillId="0" borderId="3" pivotButton="0" quotePrefix="0" xfId="0"/>
    <xf numFmtId="0" fontId="0" fillId="0" borderId="10" pivotButton="0" quotePrefix="0" xfId="0"/>
    <xf numFmtId="0" fontId="0" fillId="0" borderId="12" pivotButton="0" quotePrefix="0" xfId="0"/>
    <xf numFmtId="0" fontId="0" fillId="0" borderId="7" pivotButton="0" quotePrefix="0" xfId="0"/>
    <xf numFmtId="0" fontId="1" fillId="0" borderId="0" pivotButton="0" quotePrefix="0" xfId="0"/>
    <xf numFmtId="0" fontId="2" fillId="0" borderId="0" pivotButton="0" quotePrefix="0" xfId="0"/>
    <xf numFmtId="0" fontId="11" fillId="0" borderId="1" pivotButton="0" quotePrefix="0" xfId="0"/>
    <xf numFmtId="0" fontId="14" fillId="6" borderId="1" applyAlignment="1" pivotButton="0" quotePrefix="0" xfId="0">
      <alignment horizontal="left" vertical="center"/>
    </xf>
    <xf numFmtId="167" fontId="14" fillId="7" borderId="1" applyAlignment="1" pivotButton="0" quotePrefix="0" xfId="0">
      <alignment horizontal="right" vertical="center"/>
    </xf>
    <xf numFmtId="164" fontId="14" fillId="7" borderId="1" applyAlignment="1" pivotButton="0" quotePrefix="0" xfId="0">
      <alignment horizontal="right" vertical="center"/>
    </xf>
    <xf numFmtId="165" fontId="14" fillId="6" borderId="1" applyAlignment="1" pivotButton="0" quotePrefix="0" xfId="0">
      <alignment horizontal="right" vertical="center"/>
    </xf>
    <xf numFmtId="165" fontId="14" fillId="7" borderId="1" applyAlignment="1" pivotButton="0" quotePrefix="0" xfId="0">
      <alignment horizontal="right" vertical="center"/>
    </xf>
    <xf numFmtId="0" fontId="10" fillId="8" borderId="5" applyAlignment="1" pivotButton="0" quotePrefix="0" xfId="0">
      <alignment horizontal="center" vertical="center" wrapText="1"/>
    </xf>
    <xf numFmtId="0" fontId="11" fillId="4" borderId="1" pivotButton="0" quotePrefix="0" xfId="0"/>
    <xf numFmtId="0" fontId="12" fillId="4" borderId="1" pivotButton="0" quotePrefix="0" xfId="0"/>
    <xf numFmtId="0" fontId="12" fillId="0" borderId="1" pivotButton="0" quotePrefix="0" xfId="0"/>
    <xf numFmtId="0" fontId="13" fillId="5" borderId="6" pivotButton="0" quotePrefix="0" xfId="0"/>
    <xf numFmtId="0" fontId="13" fillId="5" borderId="6" applyAlignment="1" pivotButton="0" quotePrefix="0" xfId="0">
      <alignment horizontal="right" vertical="center"/>
    </xf>
    <xf numFmtId="0" fontId="13" fillId="9" borderId="6" pivotButton="0" quotePrefix="0" xfId="0"/>
    <xf numFmtId="164" fontId="15" fillId="9" borderId="6" applyAlignment="1" pivotButton="0" quotePrefix="0" xfId="0">
      <alignment horizontal="right" vertical="center"/>
    </xf>
    <xf numFmtId="165" fontId="13" fillId="9" borderId="6" applyAlignment="1" pivotButton="0" quotePrefix="0" xfId="0">
      <alignment horizontal="right" vertical="center"/>
    </xf>
    <xf numFmtId="164" fontId="13" fillId="9" borderId="6" applyAlignment="1" pivotButton="0" quotePrefix="0" xfId="0">
      <alignment horizontal="right" vertical="center"/>
    </xf>
    <xf numFmtId="0" fontId="11" fillId="0" borderId="1" applyAlignment="1" pivotButton="0" quotePrefix="0" xfId="0">
      <alignment horizontal="right" vertical="center"/>
    </xf>
    <xf numFmtId="0" fontId="13" fillId="10" borderId="6" pivotButton="0" quotePrefix="0" xfId="0"/>
    <xf numFmtId="164" fontId="13" fillId="10" borderId="6" applyAlignment="1" pivotButton="0" quotePrefix="0" xfId="0">
      <alignment horizontal="right" vertical="center"/>
    </xf>
    <xf numFmtId="0" fontId="13" fillId="10" borderId="6" applyAlignment="1" pivotButton="0" quotePrefix="0" xfId="0">
      <alignment horizontal="right" vertical="center"/>
    </xf>
    <xf numFmtId="0" fontId="14" fillId="4" borderId="1" pivotButton="0" quotePrefix="0" xfId="0"/>
    <xf numFmtId="0" fontId="11" fillId="4" borderId="1" applyAlignment="1" pivotButton="0" quotePrefix="0" xfId="0">
      <alignment horizontal="center" vertical="center"/>
    </xf>
    <xf numFmtId="167" fontId="14" fillId="4" borderId="1" applyAlignment="1" pivotButton="0" quotePrefix="0" xfId="0">
      <alignment horizontal="right" vertical="center"/>
    </xf>
    <xf numFmtId="164" fontId="14" fillId="4" borderId="1" applyAlignment="1" pivotButton="0" quotePrefix="0" xfId="0">
      <alignment horizontal="right" vertical="center"/>
    </xf>
    <xf numFmtId="164" fontId="13" fillId="4" borderId="1" applyAlignment="1" pivotButton="0" quotePrefix="0" xfId="0">
      <alignment horizontal="right" vertical="center"/>
    </xf>
    <xf numFmtId="165" fontId="14" fillId="4" borderId="1" applyAlignment="1" pivotButton="0" quotePrefix="0" xfId="0">
      <alignment horizontal="right" vertical="center"/>
    </xf>
    <xf numFmtId="0" fontId="14" fillId="0" borderId="1" pivotButton="0" quotePrefix="0" xfId="0"/>
    <xf numFmtId="0" fontId="11" fillId="0" borderId="1" applyAlignment="1" pivotButton="0" quotePrefix="0" xfId="0">
      <alignment horizontal="center" vertical="center"/>
    </xf>
    <xf numFmtId="167" fontId="14" fillId="0" borderId="1" applyAlignment="1" pivotButton="0" quotePrefix="0" xfId="0">
      <alignment horizontal="right" vertical="center"/>
    </xf>
    <xf numFmtId="164" fontId="14" fillId="0" borderId="1" applyAlignment="1" pivotButton="0" quotePrefix="0" xfId="0">
      <alignment horizontal="right" vertical="center"/>
    </xf>
    <xf numFmtId="164" fontId="13" fillId="0" borderId="1" applyAlignment="1" pivotButton="0" quotePrefix="0" xfId="0">
      <alignment horizontal="right" vertical="center"/>
    </xf>
    <xf numFmtId="165" fontId="14" fillId="0" borderId="1" applyAlignment="1" pivotButton="0" quotePrefix="0" xfId="0">
      <alignment horizontal="right" vertical="center"/>
    </xf>
    <xf numFmtId="167" fontId="13" fillId="5" borderId="6" applyAlignment="1" pivotButton="0" quotePrefix="0" xfId="0">
      <alignment horizontal="right" vertical="center"/>
    </xf>
    <xf numFmtId="167" fontId="11" fillId="4" borderId="1" applyAlignment="1" pivotButton="0" quotePrefix="0" xfId="0">
      <alignment horizontal="right" vertical="center"/>
    </xf>
    <xf numFmtId="165" fontId="13" fillId="4" borderId="1" applyAlignment="1" pivotButton="0" quotePrefix="0" xfId="0">
      <alignment horizontal="right" vertical="center"/>
    </xf>
    <xf numFmtId="167" fontId="11" fillId="0" borderId="1" applyAlignment="1" pivotButton="0" quotePrefix="0" xfId="0">
      <alignment horizontal="right" vertical="center"/>
    </xf>
    <xf numFmtId="165" fontId="13" fillId="0" borderId="1" applyAlignment="1" pivotButton="0" quotePrefix="0" xfId="0">
      <alignment horizontal="right" vertical="center"/>
    </xf>
    <xf numFmtId="166" fontId="14" fillId="4" borderId="1" applyAlignment="1" pivotButton="0" quotePrefix="0" xfId="0">
      <alignment horizontal="right" vertical="center"/>
    </xf>
    <xf numFmtId="166" fontId="14" fillId="0" borderId="1" applyAlignment="1" pivotButton="0" quotePrefix="0" xfId="0">
      <alignment horizontal="right" vertical="center"/>
    </xf>
    <xf numFmtId="0" fontId="13" fillId="4" borderId="1" pivotButton="0" quotePrefix="0" xfId="0"/>
    <xf numFmtId="0" fontId="11" fillId="4" borderId="1" applyAlignment="1" pivotButton="0" quotePrefix="0" xfId="0">
      <alignment horizontal="left" vertical="center" wrapText="1"/>
    </xf>
    <xf numFmtId="0" fontId="13" fillId="0" borderId="1" pivotButton="0" quotePrefix="0" xfId="0"/>
    <xf numFmtId="0" fontId="13" fillId="7" borderId="1" pivotButton="0" quotePrefix="0" xfId="0"/>
    <xf numFmtId="0" fontId="13" fillId="6" borderId="1" pivotButton="0" quotePrefix="0" xfId="0"/>
    <xf numFmtId="0" fontId="13" fillId="5" borderId="1" pivotButton="0" quotePrefix="0" xfId="0"/>
    <xf numFmtId="0" fontId="13" fillId="9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73763"/>
    <outlinePr summaryBelow="1" summaryRight="1"/>
    <pageSetUpPr/>
  </sheetPr>
  <dimension ref="B2:J22"/>
  <sheetViews>
    <sheetView showGridLines="1"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" customWidth="1" min="1" max="1"/>
    <col width="28" customWidth="1" min="2" max="2"/>
    <col width="20" customWidth="1" min="3" max="3"/>
    <col width="20" customWidth="1" min="4" max="4"/>
    <col width="18" customWidth="1" min="5" max="5"/>
    <col width="22" customWidth="1" min="6" max="6"/>
    <col width="16" customWidth="1" min="7" max="7"/>
    <col width="18" customWidth="1" min="8" max="8"/>
    <col width="18" customWidth="1" min="9" max="9"/>
    <col width="18" customWidth="1" min="10" max="10"/>
  </cols>
  <sheetData>
    <row r="2" ht="28" customHeight="1">
      <c r="B2" s="1" t="inlineStr">
        <is>
          <t>TRANSPORTKOSTEN &amp; FRACHTPREIS-MONITORING</t>
        </is>
      </c>
    </row>
    <row r="3" ht="18" customHeight="1">
      <c r="B3" s="3" t="inlineStr">
        <is>
          <t>Zentrale Leistungskennzahlen (KPIs), Kostenstruktur und Deckungsbeitrags-Übersicht für Fuhrpark und Spedition</t>
        </is>
      </c>
    </row>
    <row r="4">
      <c r="E4" s="2" t="n"/>
      <c r="F4" s="2" t="n"/>
      <c r="G4" s="2" t="n"/>
    </row>
    <row r="5" ht="18" customHeight="1">
      <c r="B5" s="4" t="inlineStr">
        <is>
          <t>GESAMTUMSATZ (ANGEBOTE)</t>
        </is>
      </c>
      <c r="D5" s="29" t="inlineStr">
        <is>
          <t>GESAMTKOSTEN NETTO</t>
        </is>
      </c>
      <c r="E5" s="30" t="n"/>
      <c r="F5" s="5" t="inlineStr">
        <is>
          <t>DECKUNGSBEITRAG GESAMT</t>
        </is>
      </c>
      <c r="G5" s="6" t="n"/>
      <c r="H5" s="4" t="inlineStr">
        <is>
          <t>DURCHSCHN. MARGE</t>
        </is>
      </c>
      <c r="I5" s="4" t="inlineStr">
        <is>
          <t>Ø KOSTEN JE KM</t>
        </is>
      </c>
      <c r="J5" s="4" t="inlineStr">
        <is>
          <t>GESAMT-KM</t>
        </is>
      </c>
    </row>
    <row r="6" ht="20" customHeight="1">
      <c r="B6" s="7">
        <f>'Tourenbuch &amp; Erfassung'!L54</f>
        <v>3847.03</v>
      </c>
      <c r="D6" s="31">
        <f>'Tourenbuch &amp; Erfassung'!J54</f>
        <v>3413.39</v>
      </c>
      <c r="E6" s="32" t="n"/>
      <c r="F6" s="9">
        <f>B6-D6</f>
        <v>433.64</v>
      </c>
      <c r="G6" s="33" t="n"/>
      <c r="H6" s="10">
        <f>IF(B6&gt;0, F6/B6, 0)</f>
        <v>0.112720722219478</v>
      </c>
      <c r="I6" s="11">
        <f>IF(J6&gt;0, D6/J6, 0)</f>
        <v>1.00987869822485</v>
      </c>
      <c r="J6" s="12">
        <f>'Tourenbuch &amp; Erfassung'!C54</f>
        <v>3380</v>
      </c>
    </row>
    <row r="7" ht="20" customHeight="1">
      <c r="D7" s="34" t="n"/>
      <c r="E7" s="30" t="n"/>
      <c r="F7" s="35" t="n"/>
      <c r="G7" s="30" t="n"/>
    </row>
    <row r="8">
      <c r="E8" s="2" t="n"/>
      <c r="F8" s="2" t="n"/>
      <c r="G8" s="2" t="n"/>
    </row>
    <row r="9" ht="22" customHeight="1">
      <c r="B9" s="13" t="inlineStr">
        <is>
          <t>KOSTENSTRUKTUR IM FUHRPARK (AGGREGIERTE WERTE AUS DEM TOURENBUCH)</t>
        </is>
      </c>
      <c r="E9" s="2" t="n"/>
      <c r="F9" s="2" t="n"/>
      <c r="G9" s="2" t="n"/>
    </row>
    <row r="10" ht="30" customHeight="1">
      <c r="B10" s="14" t="inlineStr">
        <is>
          <t>Kostenart / Position</t>
        </is>
      </c>
      <c r="C10" s="14" t="inlineStr">
        <is>
          <t>Absoluter Betrag</t>
        </is>
      </c>
      <c r="D10" s="14" t="inlineStr">
        <is>
          <t>Anteil an Gesamtkosten</t>
        </is>
      </c>
      <c r="E10" s="14" t="inlineStr">
        <is>
          <t>Kosten je km</t>
        </is>
      </c>
      <c r="F10" s="14" t="inlineStr">
        <is>
          <t>Benchmark / Richtwert</t>
        </is>
      </c>
      <c r="G10" s="2" t="n"/>
    </row>
    <row r="11" ht="20" customHeight="1">
      <c r="B11" s="15" t="inlineStr">
        <is>
          <t>Treibstoffkosten (Diesel)</t>
        </is>
      </c>
      <c r="C11" s="16">
        <f>'Tourenbuch &amp; Erfassung'!E54</f>
        <v>1587.39</v>
      </c>
      <c r="D11" s="17">
        <f>C11/$C$16</f>
        <v>0.46504794354</v>
      </c>
      <c r="E11" s="16">
        <f>C11/$J$6</f>
        <v>0.46964201183432</v>
      </c>
      <c r="F11" s="18" t="inlineStr">
        <is>
          <t>ca. 25% - 35%</t>
        </is>
      </c>
    </row>
    <row r="12" ht="20" customHeight="1">
      <c r="B12" s="19" t="inlineStr">
        <is>
          <t>Personalkosten (Fahrer)</t>
        </is>
      </c>
      <c r="C12" s="20">
        <f>'Tourenbuch &amp; Erfassung'!H54</f>
        <v>1456</v>
      </c>
      <c r="D12" s="21">
        <f>C12/$C$16</f>
        <v>0.42655541851356</v>
      </c>
      <c r="E12" s="20">
        <f>C12/$J$6</f>
        <v>0.430769230769231</v>
      </c>
      <c r="F12" s="22" t="inlineStr">
        <is>
          <t>ca. 35% - 45%</t>
        </is>
      </c>
    </row>
    <row r="13" ht="20" customHeight="1">
      <c r="B13" s="15" t="inlineStr">
        <is>
          <t>Mautgebühren (Streckenmaut)</t>
        </is>
      </c>
      <c r="C13" s="16">
        <f>'Tourenbuch &amp; Erfassung'!I54</f>
        <v>370</v>
      </c>
      <c r="D13" s="17">
        <f>C13/$C$16</f>
        <v>0.10839663794644</v>
      </c>
      <c r="E13" s="16">
        <f>C13/$J$6</f>
        <v>0.109467455621302</v>
      </c>
      <c r="F13" s="18" t="inlineStr">
        <is>
          <t>ca. 10% - 15%</t>
        </is>
      </c>
    </row>
    <row r="14" ht="20" customHeight="1">
      <c r="B14" s="19" t="inlineStr">
        <is>
          <t>Sonstige direkte Tourkosten</t>
        </is>
      </c>
      <c r="C14" s="20">
        <f>C16-SUM(C11:C13)</f>
        <v>0</v>
      </c>
      <c r="D14" s="21">
        <f>C14/$C$16</f>
        <v>0</v>
      </c>
      <c r="E14" s="20">
        <f>C14/$J$6</f>
        <v>0</v>
      </c>
      <c r="F14" s="22" t="inlineStr">
        <is>
          <t>ca. 3% - 8%</t>
        </is>
      </c>
    </row>
    <row r="15" ht="20" customHeight="1">
      <c r="B15" s="15" t="inlineStr">
        <is>
          <t>Gemeinkosten &amp; Fuhrparkumlage (Kalk.)</t>
        </is>
      </c>
      <c r="C15" s="16">
        <f>C16*'Einzelkalkulation'!C16</f>
        <v>139948.99</v>
      </c>
      <c r="D15" s="17">
        <f>C15/$C$16</f>
        <v>41</v>
      </c>
      <c r="E15" s="16">
        <f>C15/$J$6</f>
        <v>41.4050266272189</v>
      </c>
      <c r="F15" s="18" t="inlineStr">
        <is>
          <t>ca. 8% - 15%</t>
        </is>
      </c>
    </row>
    <row r="16" ht="22" customHeight="1">
      <c r="B16" s="23" t="inlineStr">
        <is>
          <t>Gesamtkosten netto (direkte Kosten)</t>
        </is>
      </c>
      <c r="C16" s="24">
        <f>'Tourenbuch &amp; Erfassung'!J54</f>
        <v>3413.39</v>
      </c>
      <c r="D16" s="25">
        <f>SUM(D11:D14)</f>
        <v>1</v>
      </c>
      <c r="E16" s="24">
        <f>I6</f>
        <v>1.00987869822485</v>
      </c>
      <c r="F16" s="26" t="inlineStr">
        <is>
          <t>100.0% Basis</t>
        </is>
      </c>
    </row>
    <row r="18" ht="22" customHeight="1">
      <c r="B18" s="13" t="inlineStr">
        <is>
          <t>MANAGEMENT SUMMARY &amp; PRAXISHINWEISE</t>
        </is>
      </c>
    </row>
    <row r="19" ht="32" customHeight="1">
      <c r="B19" s="27" t="inlineStr">
        <is>
          <t>Preisanpassungen Diesel:</t>
        </is>
      </c>
      <c r="C19" s="28" t="inlineStr">
        <is>
          <t>Kraftstoffkosten machen ca. ein Drittel der Gesamtkosten aus. Nutzen Sie wöchentlich aktualisierte Tagespreise in 'Fuhrpark &amp; Kostensätze'.</t>
        </is>
      </c>
      <c r="D19" s="36" t="n"/>
      <c r="E19" s="36" t="n"/>
      <c r="F19" s="6" t="n"/>
    </row>
    <row r="20" ht="32" customHeight="1">
      <c r="B20" s="27" t="inlineStr">
        <is>
          <t>Maut &amp; Zusatzgebühren:</t>
        </is>
      </c>
      <c r="C20" s="28" t="inlineStr">
        <is>
          <t>Streckenmaut (Toll Collect / BALM) und Fährgebühren müssen tourengenaue Einzelposten bleiben und dürfen nicht in Gemeinkosten untergehen.</t>
        </is>
      </c>
      <c r="D20" s="36" t="n"/>
      <c r="E20" s="36" t="n"/>
      <c r="F20" s="6" t="n"/>
    </row>
    <row r="21" ht="32" customHeight="1">
      <c r="B21" s="27" t="inlineStr">
        <is>
          <t>Soll-Ist-Abgleich:</t>
        </is>
      </c>
      <c r="C21" s="28" t="inlineStr">
        <is>
          <t>Prüfen Sie Abweichungen &gt; 5% auf dem Tab 'Soll-Ist &amp; Nachkalkulation'. Häufigste Ursachen: Standzeiten beim Kunden und Leerfahrten.</t>
        </is>
      </c>
      <c r="D21" s="36" t="n"/>
      <c r="E21" s="36" t="n"/>
      <c r="F21" s="6" t="n"/>
    </row>
    <row r="22" ht="32" customHeight="1">
      <c r="B22" s="27" t="inlineStr">
        <is>
          <t>Deckungsbeitragsgrenze:</t>
        </is>
      </c>
      <c r="C22" s="28" t="inlineStr">
        <is>
          <t>Aufträge mit einer Marge unter 8% gefährden die Fixkostendeckung des Fuhrparks und sollten nachverhandelt werden.</t>
        </is>
      </c>
      <c r="D22" s="36" t="n"/>
      <c r="E22" s="36" t="n"/>
      <c r="F22" s="6" t="n"/>
    </row>
  </sheetData>
  <mergeCells count="15">
    <mergeCell ref="C22:F22"/>
    <mergeCell ref="B3:J3"/>
    <mergeCell ref="B5:C5"/>
    <mergeCell ref="C20:F20"/>
    <mergeCell ref="F5:G5"/>
    <mergeCell ref="D5:E5"/>
    <mergeCell ref="H6:H7"/>
    <mergeCell ref="I6:I7"/>
    <mergeCell ref="D6:E7"/>
    <mergeCell ref="B6:C7"/>
    <mergeCell ref="J6:J7"/>
    <mergeCell ref="F6:G7"/>
    <mergeCell ref="C21:F21"/>
    <mergeCell ref="C19:F19"/>
    <mergeCell ref="B2:J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F4E79"/>
    <outlinePr summaryBelow="1" summaryRight="1"/>
    <pageSetUpPr/>
  </sheetPr>
  <dimension ref="B2:G33"/>
  <sheetViews>
    <sheetView showGridLines="1" workbookViewId="0">
      <pane xSplit="1" ySplit="5" topLeftCell="B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" customWidth="1" min="1" max="1"/>
    <col width="36" customWidth="1" min="2" max="2"/>
    <col width="32" customWidth="1" min="3" max="3"/>
    <col width="18" customWidth="1" min="4" max="4"/>
    <col width="16" customWidth="1" min="5" max="5"/>
    <col width="16" customWidth="1" min="6" max="6"/>
    <col width="25" customWidth="1" min="7" max="7"/>
  </cols>
  <sheetData>
    <row r="2" ht="28" customHeight="1">
      <c r="B2" s="37" t="inlineStr">
        <is>
          <t>EINZELKALKULATION: TRANSPORT- &amp; FRACHTAUFTRAG</t>
        </is>
      </c>
    </row>
    <row r="3" ht="18" customHeight="1">
      <c r="B3" s="38" t="inlineStr">
        <is>
          <t>Detaillierte Vorwärts- und Nachkalkulation für ein konkretes Transportangebot (exakt nach Artikel-Referenz)</t>
        </is>
      </c>
    </row>
    <row r="5" ht="22" customHeight="1">
      <c r="B5" s="13" t="inlineStr">
        <is>
          <t>1. AUFTRAGSDATEN &amp; BASISANGABEN</t>
        </is>
      </c>
    </row>
    <row r="6" ht="30" customHeight="1">
      <c r="B6" s="14" t="inlineStr">
        <is>
          <t>Parameter</t>
        </is>
      </c>
      <c r="C6" s="14" t="inlineStr">
        <is>
          <t>Wert / Eingabe</t>
        </is>
      </c>
      <c r="D6" s="14" t="inlineStr">
        <is>
          <t>Einheit</t>
        </is>
      </c>
      <c r="E6" s="14" t="inlineStr">
        <is>
          <t>Erläuterung &amp; Hinweistext</t>
        </is>
      </c>
    </row>
    <row r="7" ht="20" customHeight="1">
      <c r="B7" s="39" t="inlineStr">
        <is>
          <t>Auftragsnummer / Referenz</t>
        </is>
      </c>
      <c r="C7" s="40" t="inlineStr">
        <is>
          <t>TK-2026-001</t>
        </is>
      </c>
      <c r="D7" s="22" t="inlineStr">
        <is>
          <t>Text</t>
        </is>
      </c>
      <c r="E7" s="19" t="inlineStr">
        <is>
          <t>Eindeutige Auftragsnummer</t>
        </is>
      </c>
    </row>
    <row r="8" ht="20" customHeight="1">
      <c r="B8" s="39" t="inlineStr">
        <is>
          <t>Relation / Tour</t>
        </is>
      </c>
      <c r="C8" s="40" t="inlineStr">
        <is>
          <t>Berlin – Leipzig</t>
        </is>
      </c>
      <c r="D8" s="22" t="inlineStr">
        <is>
          <t>Text</t>
        </is>
      </c>
      <c r="E8" s="19" t="inlineStr">
        <is>
          <t>Start- und Zielort der Relation</t>
        </is>
      </c>
    </row>
    <row r="9" ht="20" customHeight="1">
      <c r="B9" s="39" t="inlineStr">
        <is>
          <t>Kunde / Auftraggeber</t>
        </is>
      </c>
      <c r="C9" s="40" t="inlineStr">
        <is>
          <t>Muster Spedition &amp; Handel GmbH</t>
        </is>
      </c>
      <c r="D9" s="22" t="inlineStr">
        <is>
          <t>Text</t>
        </is>
      </c>
      <c r="E9" s="19" t="inlineStr">
        <is>
          <t>Kundenbezeichnung für Angebot</t>
        </is>
      </c>
    </row>
    <row r="10" ht="20" customHeight="1">
      <c r="B10" s="39" t="inlineStr">
        <is>
          <t>Fahrzeugtyp / Fuhrpark-ID</t>
        </is>
      </c>
      <c r="C10" s="40" t="inlineStr">
        <is>
          <t>Sattelzug 40t Euro 6</t>
        </is>
      </c>
      <c r="D10" s="22" t="inlineStr">
        <is>
          <t>Text</t>
        </is>
      </c>
      <c r="E10" s="19" t="inlineStr">
        <is>
          <t>Fahrzeugzuordnung</t>
        </is>
      </c>
    </row>
    <row r="11" ht="20" customHeight="1">
      <c r="B11" s="39" t="inlineStr">
        <is>
          <t>Strecke in km (Gesamttour)</t>
        </is>
      </c>
      <c r="C11" s="41" t="n">
        <v>380</v>
      </c>
      <c r="D11" s="22" t="inlineStr">
        <is>
          <t>km</t>
        </is>
      </c>
      <c r="E11" s="19" t="inlineStr">
        <is>
          <t>Gesamte gefahrene Tourstrecke inkl. Anfahrt</t>
        </is>
      </c>
    </row>
    <row r="12" ht="20" customHeight="1">
      <c r="B12" s="39" t="inlineStr">
        <is>
          <t>Durchschnittsverbrauch</t>
        </is>
      </c>
      <c r="C12" s="41" t="n">
        <v>28</v>
      </c>
      <c r="D12" s="22" t="inlineStr">
        <is>
          <t>l / 100 km</t>
        </is>
      </c>
      <c r="E12" s="19" t="inlineStr">
        <is>
          <t>Fahrzeugspezifischer Verbrauchswert</t>
        </is>
      </c>
    </row>
    <row r="13" ht="20" customHeight="1">
      <c r="B13" s="39" t="inlineStr">
        <is>
          <t>Dieselpreis je Liter (netto)</t>
        </is>
      </c>
      <c r="C13" s="42" t="n">
        <v>1.72</v>
      </c>
      <c r="D13" s="22" t="inlineStr">
        <is>
          <t>€ / Liter</t>
        </is>
      </c>
      <c r="E13" s="19" t="inlineStr">
        <is>
          <t>Konsistenter Netto-Kraftstoffpreis</t>
        </is>
      </c>
    </row>
    <row r="14" ht="20" customHeight="1">
      <c r="B14" s="39" t="inlineStr">
        <is>
          <t>Fahrerstunden (Einsatzzeit)</t>
        </is>
      </c>
      <c r="C14" s="41" t="n">
        <v>6.5</v>
      </c>
      <c r="D14" s="22" t="inlineStr">
        <is>
          <t>Std.</t>
        </is>
      </c>
      <c r="E14" s="19" t="inlineStr">
        <is>
          <t>Inklusive Fahr-, Lade- und Wartezeiten</t>
        </is>
      </c>
    </row>
    <row r="15" ht="20" customHeight="1">
      <c r="B15" s="39" t="inlineStr">
        <is>
          <t>Kalkulierter Stundensatz Fahrer</t>
        </is>
      </c>
      <c r="C15" s="42" t="n">
        <v>26</v>
      </c>
      <c r="D15" s="22" t="inlineStr">
        <is>
          <t>€ / Std.</t>
        </is>
      </c>
      <c r="E15" s="19" t="inlineStr">
        <is>
          <t>Direkter Personalkostenansatz je Stunde</t>
        </is>
      </c>
    </row>
    <row r="16" ht="20" customHeight="1">
      <c r="B16" s="39" t="inlineStr">
        <is>
          <t>Mautgebühren (Streckenmaut)</t>
        </is>
      </c>
      <c r="C16" s="42" t="n">
        <v>41</v>
      </c>
      <c r="D16" s="22" t="inlineStr">
        <is>
          <t>€</t>
        </is>
      </c>
      <c r="E16" s="19" t="inlineStr">
        <is>
          <t>Toll Collect / BALM streckenbezogene Maut</t>
        </is>
      </c>
    </row>
    <row r="17" ht="20" customHeight="1">
      <c r="B17" s="39" t="inlineStr">
        <is>
          <t>Sonstige direkte Nebenkosten</t>
        </is>
      </c>
      <c r="C17" s="42" t="n">
        <v>18</v>
      </c>
      <c r="D17" s="22" t="inlineStr">
        <is>
          <t>€</t>
        </is>
      </c>
      <c r="E17" s="19" t="inlineStr">
        <is>
          <t>Parkgebühren, Ladehilfen, Reinigung etc.</t>
        </is>
      </c>
    </row>
    <row r="18" ht="20" customHeight="1">
      <c r="B18" s="39" t="inlineStr">
        <is>
          <t>Gemeinkostenzuschlag (Fuhrpark/Verw.)</t>
        </is>
      </c>
      <c r="C18" s="43" t="n">
        <v>0.08</v>
      </c>
      <c r="D18" s="22" t="inlineStr">
        <is>
          <t>%</t>
        </is>
      </c>
      <c r="E18" s="19" t="inlineStr">
        <is>
          <t>Pauschalaufschlag für Fuhrparkfixkosten (8%)</t>
        </is>
      </c>
    </row>
    <row r="19" ht="20" customHeight="1">
      <c r="B19" s="39" t="inlineStr">
        <is>
          <t>Gewinnmarge / Risikozuschlag</t>
        </is>
      </c>
      <c r="C19" s="44" t="n">
        <v>0.12</v>
      </c>
      <c r="D19" s="22" t="inlineStr">
        <is>
          <t>%</t>
        </is>
      </c>
      <c r="E19" s="19" t="inlineStr">
        <is>
          <t>Gewünschter Deckungsbeitrag / Gewinn (12%)</t>
        </is>
      </c>
    </row>
    <row r="21" ht="22" customHeight="1">
      <c r="B21" s="13" t="inlineStr">
        <is>
          <t>2. KOSTENRECHNUNG &amp; ERGEBNISSE</t>
        </is>
      </c>
    </row>
    <row r="22" ht="30" customHeight="1">
      <c r="B22" s="45" t="inlineStr">
        <is>
          <t>Kostenblock / Formelbestandteil</t>
        </is>
      </c>
      <c r="C22" s="45" t="inlineStr">
        <is>
          <t>Berechnungsformel in Excel</t>
        </is>
      </c>
      <c r="D22" s="45" t="inlineStr">
        <is>
          <t>Ergebnis netto</t>
        </is>
      </c>
      <c r="E22" s="45" t="inlineStr">
        <is>
          <t>Anteil %</t>
        </is>
      </c>
      <c r="F22" s="45" t="inlineStr">
        <is>
          <t>Kosten je km</t>
        </is>
      </c>
    </row>
    <row r="23" ht="20" customHeight="1">
      <c r="B23" s="46" t="inlineStr">
        <is>
          <t>1. Dieselkosten</t>
        </is>
      </c>
      <c r="C23" s="47" t="inlineStr">
        <is>
          <t>(km / 100) * Verbrauch * Dieselpreis</t>
        </is>
      </c>
      <c r="D23" s="16">
        <f>ROUND((C11/100)*C12*C13, 2)</f>
        <v>183.01</v>
      </c>
      <c r="E23" s="17">
        <f>D23/$D$27</f>
        <v>0.44526897155787</v>
      </c>
      <c r="F23" s="16">
        <f>D23/$C$11</f>
        <v>0.481605263157895</v>
      </c>
    </row>
    <row r="24" ht="20" customHeight="1">
      <c r="B24" s="39" t="inlineStr">
        <is>
          <t>2. Personalkosten (Fahrer)</t>
        </is>
      </c>
      <c r="C24" s="48" t="inlineStr">
        <is>
          <t>Fahrerstunden * Stundensatz Fahrer</t>
        </is>
      </c>
      <c r="D24" s="20">
        <f>ROUND(C14*C15, 2)</f>
        <v>169</v>
      </c>
      <c r="E24" s="21">
        <f>D24/$D$27</f>
        <v>0.411182209678597</v>
      </c>
      <c r="F24" s="20">
        <f>D24/$C$11</f>
        <v>0.444736842105263</v>
      </c>
    </row>
    <row r="25" ht="20" customHeight="1">
      <c r="B25" s="46" t="inlineStr">
        <is>
          <t>3. Mautgebühren</t>
        </is>
      </c>
      <c r="C25" s="47" t="inlineStr">
        <is>
          <t>Direkte streckenbezogene Maut</t>
        </is>
      </c>
      <c r="D25" s="16">
        <f>ROUND(C16, 2)</f>
        <v>41</v>
      </c>
      <c r="E25" s="17">
        <f>D25/$D$27</f>
        <v>0.0997542638865235</v>
      </c>
      <c r="F25" s="16">
        <f>D25/$C$11</f>
        <v>0.107894736842105</v>
      </c>
    </row>
    <row r="26" ht="20" customHeight="1">
      <c r="B26" s="39" t="inlineStr">
        <is>
          <t>4. Sonstige direkte Kosten</t>
        </is>
      </c>
      <c r="C26" s="48" t="inlineStr">
        <is>
          <t>Parken, Ladehilfen, Kühlaggregate etc.</t>
        </is>
      </c>
      <c r="D26" s="20">
        <f>ROUND(C17, 2)</f>
        <v>18</v>
      </c>
      <c r="E26" s="21">
        <f>D26/$D$27</f>
        <v>0.0437945548770103</v>
      </c>
      <c r="F26" s="20">
        <f>D26/$C$11</f>
        <v>0.0473684210526316</v>
      </c>
    </row>
    <row r="27" ht="22" customHeight="1">
      <c r="B27" s="49" t="inlineStr">
        <is>
          <t>SUMME DIREKTE KOSTEN NETTO (K)</t>
        </is>
      </c>
      <c r="C27" s="49" t="inlineStr">
        <is>
          <t>Diesel + Personal + Maut + Sonstiges</t>
        </is>
      </c>
      <c r="D27" s="24">
        <f>SUM(D23:D26)</f>
        <v>411.01</v>
      </c>
      <c r="E27" s="50" t="inlineStr">
        <is>
          <t>100.0%</t>
        </is>
      </c>
      <c r="F27" s="24">
        <f>D27/$C$11</f>
        <v>1.08160526315789</v>
      </c>
    </row>
    <row r="28" ht="20" customHeight="1">
      <c r="B28" s="39" t="inlineStr">
        <is>
          <t>5. Fuhrpark- &amp; Verwaltungsgemeinkosten</t>
        </is>
      </c>
      <c r="C28" s="48" t="inlineStr">
        <is>
          <t>Direkte Kosten * Gemeinkostensatz</t>
        </is>
      </c>
      <c r="D28" s="20">
        <f>ROUND(D27*C18, 2)</f>
        <v>32.88</v>
      </c>
      <c r="E28" s="21">
        <f>D28/$D$27</f>
        <v>0.0799980535753388</v>
      </c>
      <c r="F28" s="20">
        <f>D28/$C$11</f>
        <v>0.0865263157894737</v>
      </c>
    </row>
    <row r="29" ht="22" customHeight="1">
      <c r="B29" s="49" t="inlineStr">
        <is>
          <t>SELBSTKOSTEN GESAMT NETTO</t>
        </is>
      </c>
      <c r="C29" s="49" t="inlineStr">
        <is>
          <t>Direkte Kosten + Gemeinkosten</t>
        </is>
      </c>
      <c r="D29" s="24">
        <f>D27+D28</f>
        <v>443.89</v>
      </c>
      <c r="E29" s="25">
        <f>D29/$D$27</f>
        <v>1.07999805357534</v>
      </c>
      <c r="F29" s="24">
        <f>D29/$C$11</f>
        <v>1.16813157894737</v>
      </c>
    </row>
    <row r="30" ht="20" customHeight="1">
      <c r="B30" s="39" t="inlineStr">
        <is>
          <t>6. Kalkulierter Gewinn / Marge</t>
        </is>
      </c>
      <c r="C30" s="48" t="inlineStr">
        <is>
          <t>Selbstkosten * Gewinnmarge %</t>
        </is>
      </c>
      <c r="D30" s="20">
        <f>ROUND(D29*C19, 2)</f>
        <v>53.27</v>
      </c>
      <c r="E30" s="21">
        <f>D30/$D$29</f>
        <v>0.120007208993219</v>
      </c>
      <c r="F30" s="20">
        <f>D30/$C$11</f>
        <v>0.140184210526316</v>
      </c>
    </row>
    <row r="31" ht="22" customHeight="1">
      <c r="B31" s="51" t="inlineStr">
        <is>
          <t>ANGEBOTSPREIS NETTO EMPFOHLEN</t>
        </is>
      </c>
      <c r="C31" s="51" t="inlineStr">
        <is>
          <t>Selbstkosten + Gewinn / Marge</t>
        </is>
      </c>
      <c r="D31" s="52">
        <f>ROUND(D29+D30, 2)</f>
        <v>497.16</v>
      </c>
      <c r="E31" s="53">
        <f>D31/$D$29</f>
        <v>1.12000720899322</v>
      </c>
      <c r="F31" s="54">
        <f>D31/$C$11</f>
        <v>1.30831578947368</v>
      </c>
    </row>
    <row r="32" ht="20" customHeight="1">
      <c r="B32" s="39" t="inlineStr">
        <is>
          <t>Umsatzsteuer (19% MwSt.)</t>
        </is>
      </c>
      <c r="C32" s="48" t="inlineStr">
        <is>
          <t>Angebotspreis netto * 19%</t>
        </is>
      </c>
      <c r="D32" s="20">
        <f>ROUND(D31*0.19, 2)</f>
        <v>94.46</v>
      </c>
      <c r="E32" s="55" t="inlineStr">
        <is>
          <t>-</t>
        </is>
      </c>
      <c r="F32" s="55" t="inlineStr">
        <is>
          <t>-</t>
        </is>
      </c>
    </row>
    <row r="33" ht="22" customHeight="1">
      <c r="B33" s="56" t="inlineStr">
        <is>
          <t>ANGEBOTSPREIS BRUTTO GESAMT</t>
        </is>
      </c>
      <c r="C33" s="56" t="inlineStr">
        <is>
          <t>Angebotspreis netto + MwSt.</t>
        </is>
      </c>
      <c r="D33" s="57">
        <f>D31+D32</f>
        <v>591.62</v>
      </c>
      <c r="E33" s="58" t="inlineStr">
        <is>
          <t>-</t>
        </is>
      </c>
      <c r="F33" s="58" t="inlineStr">
        <is>
          <t>-</t>
        </is>
      </c>
    </row>
  </sheetData>
  <mergeCells count="2">
    <mergeCell ref="B3:G3"/>
    <mergeCell ref="B2:G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0B5394"/>
    <outlinePr summaryBelow="1" summaryRight="1"/>
    <pageSetUpPr/>
  </sheetPr>
  <dimension ref="A2:N54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4" customWidth="1" min="3" max="3"/>
    <col width="15" customWidth="1" min="4" max="4"/>
    <col width="14" customWidth="1" min="5" max="5"/>
    <col width="13" customWidth="1" min="6" max="6"/>
    <col width="13" customWidth="1" min="7" max="7"/>
    <col width="14" customWidth="1" min="8" max="8"/>
    <col width="12" customWidth="1" min="9" max="9"/>
    <col width="18" customWidth="1" min="10" max="10"/>
    <col width="12" customWidth="1" min="11" max="11"/>
    <col width="18" customWidth="1" min="12" max="12"/>
    <col width="13" customWidth="1" min="13" max="13"/>
    <col width="14" customWidth="1" min="14" max="14"/>
  </cols>
  <sheetData>
    <row r="2" ht="28" customHeight="1">
      <c r="A2" s="37" t="inlineStr">
        <is>
          <t>TOURENBUCH &amp; AUFTRAGSERFASSUNG (LAUFENDER FUHRPARKBETRIEB)</t>
        </is>
      </c>
    </row>
    <row r="3" ht="18" customHeight="1">
      <c r="A3" s="38" t="inlineStr">
        <is>
          <t>Erfassung einzelner Touren mit direkter Kostenberechnung, Maut, Nebenkosten und kalkuliertem Netto-Angebotspreis</t>
        </is>
      </c>
    </row>
    <row r="4" ht="32" customHeight="1">
      <c r="A4" s="14" t="inlineStr">
        <is>
          <t>Tour / Auftrag</t>
        </is>
      </c>
      <c r="B4" s="14" t="inlineStr">
        <is>
          <t>Datum</t>
        </is>
      </c>
      <c r="C4" s="14" t="inlineStr">
        <is>
          <t>Strecke in km</t>
        </is>
      </c>
      <c r="D4" s="14" t="inlineStr">
        <is>
          <t>Verbrauch l/100km</t>
        </is>
      </c>
      <c r="E4" s="14" t="inlineStr">
        <is>
          <t>Dieselkosten</t>
        </is>
      </c>
      <c r="F4" s="14" t="inlineStr">
        <is>
          <t>Fahrerstunden</t>
        </is>
      </c>
      <c r="G4" s="14" t="inlineStr">
        <is>
          <t>Stundensatz</t>
        </is>
      </c>
      <c r="H4" s="14" t="inlineStr">
        <is>
          <t>Personalkosten</t>
        </is>
      </c>
      <c r="I4" s="14" t="inlineStr">
        <is>
          <t>Maut</t>
        </is>
      </c>
      <c r="J4" s="14" t="inlineStr">
        <is>
          <t>Gesamtkosten netto</t>
        </is>
      </c>
      <c r="K4" s="14" t="inlineStr">
        <is>
          <t>Marge %</t>
        </is>
      </c>
      <c r="L4" s="14" t="inlineStr">
        <is>
          <t>Angebotspreis netto</t>
        </is>
      </c>
      <c r="M4" s="14" t="inlineStr">
        <is>
          <t>Kosten / km</t>
        </is>
      </c>
      <c r="N4" s="14" t="inlineStr">
        <is>
          <t>Status</t>
        </is>
      </c>
    </row>
    <row r="5" ht="20" customHeight="1">
      <c r="A5" s="59" t="inlineStr">
        <is>
          <t>Berlin – Leipzig</t>
        </is>
      </c>
      <c r="B5" s="60" t="inlineStr">
        <is>
          <t>2026-03-02</t>
        </is>
      </c>
      <c r="C5" s="61" t="n">
        <v>380</v>
      </c>
      <c r="D5" s="61" t="n">
        <v>28</v>
      </c>
      <c r="E5" s="16">
        <f>IF(C5&gt;0, ROUND((C5/100)*D5*'Fuhrpark &amp; Kostensätze'!$D$7, 2), 0)</f>
        <v>183.01</v>
      </c>
      <c r="F5" s="61" t="n">
        <v>6.5</v>
      </c>
      <c r="G5" s="62" t="n">
        <v>26</v>
      </c>
      <c r="H5" s="16">
        <f>IF(F5&gt;0, ROUND(F5*G5, 2), 0)</f>
        <v>169</v>
      </c>
      <c r="I5" s="62" t="n">
        <v>41</v>
      </c>
      <c r="J5" s="63">
        <f>IF(C5&gt;0, ROUND(E5+H5+I5, 2), 0)</f>
        <v>393.01</v>
      </c>
      <c r="K5" s="64" t="n">
        <v>0.12</v>
      </c>
      <c r="L5" s="63">
        <f>IF(J5&gt;0, ROUND(J5*(1+K5), 2), 0)</f>
        <v>440.17</v>
      </c>
      <c r="M5" s="16">
        <f>IF(C5&gt;0, J5/C5, 0)</f>
        <v>1.03423684210526</v>
      </c>
      <c r="N5" s="60" t="inlineStr">
        <is>
          <t>Abgerechnet</t>
        </is>
      </c>
    </row>
    <row r="6" ht="20" customHeight="1">
      <c r="A6" s="65" t="inlineStr">
        <is>
          <t>Hamburg – Hannover</t>
        </is>
      </c>
      <c r="B6" s="66" t="inlineStr">
        <is>
          <t>2026-03-03</t>
        </is>
      </c>
      <c r="C6" s="67" t="n">
        <v>310</v>
      </c>
      <c r="D6" s="67" t="n">
        <v>27.5</v>
      </c>
      <c r="E6" s="20">
        <f>IF(C6&gt;0, ROUND((C6/100)*D6*'Fuhrpark &amp; Kostensätze'!$D$7, 2), 0)</f>
        <v>146.63</v>
      </c>
      <c r="F6" s="67" t="n">
        <v>5</v>
      </c>
      <c r="G6" s="68" t="n">
        <v>26</v>
      </c>
      <c r="H6" s="20">
        <f>IF(F6&gt;0, ROUND(F6*G6, 2), 0)</f>
        <v>130</v>
      </c>
      <c r="I6" s="68" t="n">
        <v>34</v>
      </c>
      <c r="J6" s="69">
        <f>IF(C6&gt;0, ROUND(E6+H6+I6, 2), 0)</f>
        <v>310.63</v>
      </c>
      <c r="K6" s="70" t="n">
        <v>0.12</v>
      </c>
      <c r="L6" s="69">
        <f>IF(J6&gt;0, ROUND(J6*(1+K6), 2), 0)</f>
        <v>347.91</v>
      </c>
      <c r="M6" s="20">
        <f>IF(C6&gt;0, J6/C6, 0)</f>
        <v>1.00203225806452</v>
      </c>
      <c r="N6" s="66" t="inlineStr">
        <is>
          <t>Abgerechnet</t>
        </is>
      </c>
    </row>
    <row r="7" ht="20" customHeight="1">
      <c r="A7" s="59" t="inlineStr">
        <is>
          <t>Köln – Frankfurt a.M.</t>
        </is>
      </c>
      <c r="B7" s="60" t="inlineStr">
        <is>
          <t>2026-03-04</t>
        </is>
      </c>
      <c r="C7" s="61" t="n">
        <v>390</v>
      </c>
      <c r="D7" s="61" t="n">
        <v>29</v>
      </c>
      <c r="E7" s="16">
        <f>IF(C7&gt;0, ROUND((C7/100)*D7*'Fuhrpark &amp; Kostensätze'!$D$7, 2), 0)</f>
        <v>194.53</v>
      </c>
      <c r="F7" s="61" t="n">
        <v>6</v>
      </c>
      <c r="G7" s="62" t="n">
        <v>26</v>
      </c>
      <c r="H7" s="16">
        <f>IF(F7&gt;0, ROUND(F7*G7, 2), 0)</f>
        <v>156</v>
      </c>
      <c r="I7" s="62" t="n">
        <v>44</v>
      </c>
      <c r="J7" s="63">
        <f>IF(C7&gt;0, ROUND(E7+H7+I7, 2), 0)</f>
        <v>394.53</v>
      </c>
      <c r="K7" s="64" t="n">
        <v>0.14</v>
      </c>
      <c r="L7" s="63">
        <f>IF(J7&gt;0, ROUND(J7*(1+K7), 2), 0)</f>
        <v>449.76</v>
      </c>
      <c r="M7" s="16">
        <f>IF(C7&gt;0, J7/C7, 0)</f>
        <v>1.01161538461538</v>
      </c>
      <c r="N7" s="60" t="inlineStr">
        <is>
          <t>Abgerechnet</t>
        </is>
      </c>
    </row>
    <row r="8" ht="20" customHeight="1">
      <c r="A8" s="65" t="inlineStr">
        <is>
          <t>München – Nürnberg</t>
        </is>
      </c>
      <c r="B8" s="66" t="inlineStr">
        <is>
          <t>2026-03-05</t>
        </is>
      </c>
      <c r="C8" s="67" t="n">
        <v>340</v>
      </c>
      <c r="D8" s="67" t="n">
        <v>28.5</v>
      </c>
      <c r="E8" s="20">
        <f>IF(C8&gt;0, ROUND((C8/100)*D8*'Fuhrpark &amp; Kostensätze'!$D$7, 2), 0)</f>
        <v>166.67</v>
      </c>
      <c r="F8" s="67" t="n">
        <v>5.5</v>
      </c>
      <c r="G8" s="68" t="n">
        <v>26</v>
      </c>
      <c r="H8" s="20">
        <f>IF(F8&gt;0, ROUND(F8*G8, 2), 0)</f>
        <v>143</v>
      </c>
      <c r="I8" s="68" t="n">
        <v>38</v>
      </c>
      <c r="J8" s="69">
        <f>IF(C8&gt;0, ROUND(E8+H8+I8, 2), 0)</f>
        <v>347.67</v>
      </c>
      <c r="K8" s="70" t="n">
        <v>0.12</v>
      </c>
      <c r="L8" s="69">
        <f>IF(J8&gt;0, ROUND(J8*(1+K8), 2), 0)</f>
        <v>389.39</v>
      </c>
      <c r="M8" s="20">
        <f>IF(C8&gt;0, J8/C8, 0)</f>
        <v>1.02255882352941</v>
      </c>
      <c r="N8" s="66" t="inlineStr">
        <is>
          <t>Abgerechnet</t>
        </is>
      </c>
    </row>
    <row r="9" ht="20" customHeight="1">
      <c r="A9" s="59" t="inlineStr">
        <is>
          <t>Stuttgart – Mannheim</t>
        </is>
      </c>
      <c r="B9" s="60" t="inlineStr">
        <is>
          <t>2026-03-06</t>
        </is>
      </c>
      <c r="C9" s="61" t="n">
        <v>260</v>
      </c>
      <c r="D9" s="61" t="n">
        <v>26</v>
      </c>
      <c r="E9" s="16">
        <f>IF(C9&gt;0, ROUND((C9/100)*D9*'Fuhrpark &amp; Kostensätze'!$D$7, 2), 0)</f>
        <v>116.27</v>
      </c>
      <c r="F9" s="61" t="n">
        <v>4.5</v>
      </c>
      <c r="G9" s="62" t="n">
        <v>26</v>
      </c>
      <c r="H9" s="16">
        <f>IF(F9&gt;0, ROUND(F9*G9, 2), 0)</f>
        <v>117</v>
      </c>
      <c r="I9" s="62" t="n">
        <v>28</v>
      </c>
      <c r="J9" s="63">
        <f>IF(C9&gt;0, ROUND(E9+H9+I9, 2), 0)</f>
        <v>261.27</v>
      </c>
      <c r="K9" s="64" t="n">
        <v>0.15</v>
      </c>
      <c r="L9" s="63">
        <f>IF(J9&gt;0, ROUND(J9*(1+K9), 2), 0)</f>
        <v>300.46</v>
      </c>
      <c r="M9" s="16">
        <f>IF(C9&gt;0, J9/C9, 0)</f>
        <v>1.00488461538462</v>
      </c>
      <c r="N9" s="60" t="inlineStr">
        <is>
          <t>Abgerechnet</t>
        </is>
      </c>
    </row>
    <row r="10" ht="20" customHeight="1">
      <c r="A10" s="65" t="inlineStr">
        <is>
          <t>Dortmund – Kassel</t>
        </is>
      </c>
      <c r="B10" s="66" t="inlineStr">
        <is>
          <t>2026-03-09</t>
        </is>
      </c>
      <c r="C10" s="67" t="n">
        <v>320</v>
      </c>
      <c r="D10" s="67" t="n">
        <v>27</v>
      </c>
      <c r="E10" s="20">
        <f>IF(C10&gt;0, ROUND((C10/100)*D10*'Fuhrpark &amp; Kostensätze'!$D$7, 2), 0)</f>
        <v>148.61</v>
      </c>
      <c r="F10" s="67" t="n">
        <v>5</v>
      </c>
      <c r="G10" s="68" t="n">
        <v>26</v>
      </c>
      <c r="H10" s="20">
        <f>IF(F10&gt;0, ROUND(F10*G10, 2), 0)</f>
        <v>130</v>
      </c>
      <c r="I10" s="68" t="n">
        <v>36</v>
      </c>
      <c r="J10" s="69">
        <f>IF(C10&gt;0, ROUND(E10+H10+I10, 2), 0)</f>
        <v>314.61</v>
      </c>
      <c r="K10" s="70" t="n">
        <v>0.12</v>
      </c>
      <c r="L10" s="69">
        <f>IF(J10&gt;0, ROUND(J10*(1+K10), 2), 0)</f>
        <v>352.36</v>
      </c>
      <c r="M10" s="20">
        <f>IF(C10&gt;0, J10/C10, 0)</f>
        <v>0.98315625</v>
      </c>
      <c r="N10" s="66" t="inlineStr">
        <is>
          <t>Abgerechnet</t>
        </is>
      </c>
    </row>
    <row r="11" ht="20" customHeight="1">
      <c r="A11" s="59" t="inlineStr">
        <is>
          <t>Dresden – Chemnitz</t>
        </is>
      </c>
      <c r="B11" s="60" t="inlineStr">
        <is>
          <t>2026-03-10</t>
        </is>
      </c>
      <c r="C11" s="61" t="n">
        <v>160</v>
      </c>
      <c r="D11" s="61" t="n">
        <v>25</v>
      </c>
      <c r="E11" s="16">
        <f>IF(C11&gt;0, ROUND((C11/100)*D11*'Fuhrpark &amp; Kostensätze'!$D$7, 2), 0)</f>
        <v>68.8</v>
      </c>
      <c r="F11" s="61" t="n">
        <v>3</v>
      </c>
      <c r="G11" s="62" t="n">
        <v>26</v>
      </c>
      <c r="H11" s="16">
        <f>IF(F11&gt;0, ROUND(F11*G11, 2), 0)</f>
        <v>78</v>
      </c>
      <c r="I11" s="62" t="n">
        <v>16</v>
      </c>
      <c r="J11" s="63">
        <f>IF(C11&gt;0, ROUND(E11+H11+I11, 2), 0)</f>
        <v>162.8</v>
      </c>
      <c r="K11" s="64" t="n">
        <v>0.15</v>
      </c>
      <c r="L11" s="63">
        <f>IF(J11&gt;0, ROUND(J11*(1+K11), 2), 0)</f>
        <v>187.22</v>
      </c>
      <c r="M11" s="16">
        <f>IF(C11&gt;0, J11/C11, 0)</f>
        <v>1.0175</v>
      </c>
      <c r="N11" s="60" t="inlineStr">
        <is>
          <t>Abgerechnet</t>
        </is>
      </c>
    </row>
    <row r="12" ht="20" customHeight="1">
      <c r="A12" s="65" t="inlineStr">
        <is>
          <t>Bremen – Osnabrück</t>
        </is>
      </c>
      <c r="B12" s="66" t="inlineStr">
        <is>
          <t>2026-03-11</t>
        </is>
      </c>
      <c r="C12" s="67" t="n">
        <v>240</v>
      </c>
      <c r="D12" s="67" t="n">
        <v>26.5</v>
      </c>
      <c r="E12" s="20">
        <f>IF(C12&gt;0, ROUND((C12/100)*D12*'Fuhrpark &amp; Kostensätze'!$D$7, 2), 0)</f>
        <v>109.39</v>
      </c>
      <c r="F12" s="67" t="n">
        <v>4</v>
      </c>
      <c r="G12" s="68" t="n">
        <v>26</v>
      </c>
      <c r="H12" s="20">
        <f>IF(F12&gt;0, ROUND(F12*G12, 2), 0)</f>
        <v>104</v>
      </c>
      <c r="I12" s="68" t="n">
        <v>25</v>
      </c>
      <c r="J12" s="69">
        <f>IF(C12&gt;0, ROUND(E12+H12+I12, 2), 0)</f>
        <v>238.39</v>
      </c>
      <c r="K12" s="70" t="n">
        <v>0.12</v>
      </c>
      <c r="L12" s="69">
        <f>IF(J12&gt;0, ROUND(J12*(1+K12), 2), 0)</f>
        <v>267</v>
      </c>
      <c r="M12" s="20">
        <f>IF(C12&gt;0, J12/C12, 0)</f>
        <v>0.993291666666667</v>
      </c>
      <c r="N12" s="66" t="inlineStr">
        <is>
          <t>Abgerechnet</t>
        </is>
      </c>
    </row>
    <row r="13" ht="20" customHeight="1">
      <c r="A13" s="59" t="inlineStr">
        <is>
          <t>Erfurt – Würzburg</t>
        </is>
      </c>
      <c r="B13" s="60" t="inlineStr">
        <is>
          <t>2026-03-12</t>
        </is>
      </c>
      <c r="C13" s="61" t="n">
        <v>350</v>
      </c>
      <c r="D13" s="61" t="n">
        <v>28</v>
      </c>
      <c r="E13" s="16">
        <f>IF(C13&gt;0, ROUND((C13/100)*D13*'Fuhrpark &amp; Kostensätze'!$D$7, 2), 0)</f>
        <v>168.56</v>
      </c>
      <c r="F13" s="61" t="n">
        <v>5.5</v>
      </c>
      <c r="G13" s="62" t="n">
        <v>26</v>
      </c>
      <c r="H13" s="16">
        <f>IF(F13&gt;0, ROUND(F13*G13, 2), 0)</f>
        <v>143</v>
      </c>
      <c r="I13" s="62" t="n">
        <v>39</v>
      </c>
      <c r="J13" s="63">
        <f>IF(C13&gt;0, ROUND(E13+H13+I13, 2), 0)</f>
        <v>350.56</v>
      </c>
      <c r="K13" s="64" t="n">
        <v>0.12</v>
      </c>
      <c r="L13" s="63">
        <f>IF(J13&gt;0, ROUND(J13*(1+K13), 2), 0)</f>
        <v>392.63</v>
      </c>
      <c r="M13" s="16">
        <f>IF(C13&gt;0, J13/C13, 0)</f>
        <v>1.0016</v>
      </c>
      <c r="N13" s="60" t="inlineStr">
        <is>
          <t>Abgerechnet</t>
        </is>
      </c>
    </row>
    <row r="14" ht="20" customHeight="1">
      <c r="A14" s="65" t="inlineStr">
        <is>
          <t>Augsburg – Ulm</t>
        </is>
      </c>
      <c r="B14" s="66" t="inlineStr">
        <is>
          <t>2026-03-13</t>
        </is>
      </c>
      <c r="C14" s="67" t="n">
        <v>170</v>
      </c>
      <c r="D14" s="67" t="n">
        <v>25.5</v>
      </c>
      <c r="E14" s="20">
        <f>IF(C14&gt;0, ROUND((C14/100)*D14*'Fuhrpark &amp; Kostensätze'!$D$7, 2), 0)</f>
        <v>74.56</v>
      </c>
      <c r="F14" s="67" t="n">
        <v>3</v>
      </c>
      <c r="G14" s="68" t="n">
        <v>26</v>
      </c>
      <c r="H14" s="20">
        <f>IF(F14&gt;0, ROUND(F14*G14, 2), 0)</f>
        <v>78</v>
      </c>
      <c r="I14" s="68" t="n">
        <v>18</v>
      </c>
      <c r="J14" s="69">
        <f>IF(C14&gt;0, ROUND(E14+H14+I14, 2), 0)</f>
        <v>170.56</v>
      </c>
      <c r="K14" s="70" t="n">
        <v>0.14</v>
      </c>
      <c r="L14" s="69">
        <f>IF(J14&gt;0, ROUND(J14*(1+K14), 2), 0)</f>
        <v>194.44</v>
      </c>
      <c r="M14" s="20">
        <f>IF(C14&gt;0, J14/C14, 0)</f>
        <v>1.00329411764706</v>
      </c>
      <c r="N14" s="66" t="inlineStr">
        <is>
          <t>Abgerechnet</t>
        </is>
      </c>
    </row>
    <row r="15" ht="20" customHeight="1">
      <c r="A15" s="59" t="inlineStr">
        <is>
          <t>Magdeburg – Halle</t>
        </is>
      </c>
      <c r="B15" s="60" t="inlineStr">
        <is>
          <t>2026-03-16</t>
        </is>
      </c>
      <c r="C15" s="61" t="n">
        <v>190</v>
      </c>
      <c r="D15" s="61" t="n">
        <v>26</v>
      </c>
      <c r="E15" s="16">
        <f>IF(C15&gt;0, ROUND((C15/100)*D15*'Fuhrpark &amp; Kostensätze'!$D$7, 2), 0)</f>
        <v>84.97</v>
      </c>
      <c r="F15" s="61" t="n">
        <v>3.5</v>
      </c>
      <c r="G15" s="62" t="n">
        <v>26</v>
      </c>
      <c r="H15" s="16">
        <f>IF(F15&gt;0, ROUND(F15*G15, 2), 0)</f>
        <v>91</v>
      </c>
      <c r="I15" s="62" t="n">
        <v>21</v>
      </c>
      <c r="J15" s="63">
        <f>IF(C15&gt;0, ROUND(E15+H15+I15, 2), 0)</f>
        <v>196.97</v>
      </c>
      <c r="K15" s="64" t="n">
        <v>0.12</v>
      </c>
      <c r="L15" s="63">
        <f>IF(J15&gt;0, ROUND(J15*(1+K15), 2), 0)</f>
        <v>220.61</v>
      </c>
      <c r="M15" s="16">
        <f>IF(C15&gt;0, J15/C15, 0)</f>
        <v>1.03668421052632</v>
      </c>
      <c r="N15" s="60" t="inlineStr">
        <is>
          <t>In Durchführung</t>
        </is>
      </c>
    </row>
    <row r="16" ht="20" customHeight="1">
      <c r="A16" s="65" t="inlineStr">
        <is>
          <t>Freiburg – Karlsruhe</t>
        </is>
      </c>
      <c r="B16" s="66" t="inlineStr">
        <is>
          <t>2026-03-17</t>
        </is>
      </c>
      <c r="C16" s="67" t="n">
        <v>270</v>
      </c>
      <c r="D16" s="67" t="n">
        <v>27</v>
      </c>
      <c r="E16" s="20">
        <f>IF(C16&gt;0, ROUND((C16/100)*D16*'Fuhrpark &amp; Kostensätze'!$D$7, 2), 0)</f>
        <v>125.39</v>
      </c>
      <c r="F16" s="67" t="n">
        <v>4.5</v>
      </c>
      <c r="G16" s="68" t="n">
        <v>26</v>
      </c>
      <c r="H16" s="20">
        <f>IF(F16&gt;0, ROUND(F16*G16, 2), 0)</f>
        <v>117</v>
      </c>
      <c r="I16" s="68" t="n">
        <v>30</v>
      </c>
      <c r="J16" s="69">
        <f>IF(C16&gt;0, ROUND(E16+H16+I16, 2), 0)</f>
        <v>272.39</v>
      </c>
      <c r="K16" s="70" t="n">
        <v>0.12</v>
      </c>
      <c r="L16" s="69">
        <f>IF(J16&gt;0, ROUND(J16*(1+K16), 2), 0)</f>
        <v>305.08</v>
      </c>
      <c r="M16" s="20">
        <f>IF(C16&gt;0, J16/C16, 0)</f>
        <v>1.00885185185185</v>
      </c>
      <c r="N16" s="66" t="inlineStr">
        <is>
          <t>Geplant</t>
        </is>
      </c>
    </row>
    <row r="17" ht="20" customHeight="1">
      <c r="A17" s="59" t="n"/>
      <c r="B17" s="60" t="n"/>
      <c r="C17" s="61" t="n"/>
      <c r="D17" s="61" t="n"/>
      <c r="E17" s="16">
        <f>IF(C17&gt;0, ROUND((C17/100)*D17*'Fuhrpark &amp; Kostensätze'!$D$7, 2), 0)</f>
        <v>0</v>
      </c>
      <c r="F17" s="61" t="n"/>
      <c r="G17" s="62" t="n"/>
      <c r="H17" s="16">
        <f>IF(F17&gt;0, ROUND(F17*G17, 2), 0)</f>
        <v>0</v>
      </c>
      <c r="I17" s="62" t="n"/>
      <c r="J17" s="63">
        <f>IF(C17&gt;0, ROUND(E17+H17+I17, 2), 0)</f>
        <v>0</v>
      </c>
      <c r="K17" s="64" t="n"/>
      <c r="L17" s="63">
        <f>IF(J17&gt;0, ROUND(J17*(1+K17), 2), 0)</f>
        <v>0</v>
      </c>
      <c r="M17" s="16">
        <f>IF(C17&gt;0, J17/C17, 0)</f>
        <v>0</v>
      </c>
      <c r="N17" s="60" t="n"/>
    </row>
    <row r="18" ht="20" customHeight="1">
      <c r="A18" s="65" t="n"/>
      <c r="B18" s="66" t="n"/>
      <c r="C18" s="67" t="n"/>
      <c r="D18" s="67" t="n"/>
      <c r="E18" s="20">
        <f>IF(C18&gt;0, ROUND((C18/100)*D18*'Fuhrpark &amp; Kostensätze'!$D$7, 2), 0)</f>
        <v>0</v>
      </c>
      <c r="F18" s="67" t="n"/>
      <c r="G18" s="68" t="n"/>
      <c r="H18" s="20">
        <f>IF(F18&gt;0, ROUND(F18*G18, 2), 0)</f>
        <v>0</v>
      </c>
      <c r="I18" s="68" t="n"/>
      <c r="J18" s="69">
        <f>IF(C18&gt;0, ROUND(E18+H18+I18, 2), 0)</f>
        <v>0</v>
      </c>
      <c r="K18" s="70" t="n"/>
      <c r="L18" s="69">
        <f>IF(J18&gt;0, ROUND(J18*(1+K18), 2), 0)</f>
        <v>0</v>
      </c>
      <c r="M18" s="20">
        <f>IF(C18&gt;0, J18/C18, 0)</f>
        <v>0</v>
      </c>
      <c r="N18" s="66" t="n"/>
    </row>
    <row r="19" ht="20" customHeight="1">
      <c r="A19" s="59" t="n"/>
      <c r="B19" s="60" t="n"/>
      <c r="C19" s="61" t="n"/>
      <c r="D19" s="61" t="n"/>
      <c r="E19" s="16">
        <f>IF(C19&gt;0, ROUND((C19/100)*D19*'Fuhrpark &amp; Kostensätze'!$D$7, 2), 0)</f>
        <v>0</v>
      </c>
      <c r="F19" s="61" t="n"/>
      <c r="G19" s="62" t="n"/>
      <c r="H19" s="16">
        <f>IF(F19&gt;0, ROUND(F19*G19, 2), 0)</f>
        <v>0</v>
      </c>
      <c r="I19" s="62" t="n"/>
      <c r="J19" s="63">
        <f>IF(C19&gt;0, ROUND(E19+H19+I19, 2), 0)</f>
        <v>0</v>
      </c>
      <c r="K19" s="64" t="n"/>
      <c r="L19" s="63">
        <f>IF(J19&gt;0, ROUND(J19*(1+K19), 2), 0)</f>
        <v>0</v>
      </c>
      <c r="M19" s="16">
        <f>IF(C19&gt;0, J19/C19, 0)</f>
        <v>0</v>
      </c>
      <c r="N19" s="60" t="n"/>
    </row>
    <row r="20" ht="20" customHeight="1">
      <c r="A20" s="65" t="n"/>
      <c r="B20" s="66" t="n"/>
      <c r="C20" s="67" t="n"/>
      <c r="D20" s="67" t="n"/>
      <c r="E20" s="20">
        <f>IF(C20&gt;0, ROUND((C20/100)*D20*'Fuhrpark &amp; Kostensätze'!$D$7, 2), 0)</f>
        <v>0</v>
      </c>
      <c r="F20" s="67" t="n"/>
      <c r="G20" s="68" t="n"/>
      <c r="H20" s="20">
        <f>IF(F20&gt;0, ROUND(F20*G20, 2), 0)</f>
        <v>0</v>
      </c>
      <c r="I20" s="68" t="n"/>
      <c r="J20" s="69">
        <f>IF(C20&gt;0, ROUND(E20+H20+I20, 2), 0)</f>
        <v>0</v>
      </c>
      <c r="K20" s="70" t="n"/>
      <c r="L20" s="69">
        <f>IF(J20&gt;0, ROUND(J20*(1+K20), 2), 0)</f>
        <v>0</v>
      </c>
      <c r="M20" s="20">
        <f>IF(C20&gt;0, J20/C20, 0)</f>
        <v>0</v>
      </c>
      <c r="N20" s="66" t="n"/>
    </row>
    <row r="21" ht="20" customHeight="1">
      <c r="A21" s="59" t="n"/>
      <c r="B21" s="60" t="n"/>
      <c r="C21" s="61" t="n"/>
      <c r="D21" s="61" t="n"/>
      <c r="E21" s="16">
        <f>IF(C21&gt;0, ROUND((C21/100)*D21*'Fuhrpark &amp; Kostensätze'!$D$7, 2), 0)</f>
        <v>0</v>
      </c>
      <c r="F21" s="61" t="n"/>
      <c r="G21" s="62" t="n"/>
      <c r="H21" s="16">
        <f>IF(F21&gt;0, ROUND(F21*G21, 2), 0)</f>
        <v>0</v>
      </c>
      <c r="I21" s="62" t="n"/>
      <c r="J21" s="63">
        <f>IF(C21&gt;0, ROUND(E21+H21+I21, 2), 0)</f>
        <v>0</v>
      </c>
      <c r="K21" s="64" t="n"/>
      <c r="L21" s="63">
        <f>IF(J21&gt;0, ROUND(J21*(1+K21), 2), 0)</f>
        <v>0</v>
      </c>
      <c r="M21" s="16">
        <f>IF(C21&gt;0, J21/C21, 0)</f>
        <v>0</v>
      </c>
      <c r="N21" s="60" t="n"/>
    </row>
    <row r="22" ht="20" customHeight="1">
      <c r="A22" s="65" t="n"/>
      <c r="B22" s="66" t="n"/>
      <c r="C22" s="67" t="n"/>
      <c r="D22" s="67" t="n"/>
      <c r="E22" s="20">
        <f>IF(C22&gt;0, ROUND((C22/100)*D22*'Fuhrpark &amp; Kostensätze'!$D$7, 2), 0)</f>
        <v>0</v>
      </c>
      <c r="F22" s="67" t="n"/>
      <c r="G22" s="68" t="n"/>
      <c r="H22" s="20">
        <f>IF(F22&gt;0, ROUND(F22*G22, 2), 0)</f>
        <v>0</v>
      </c>
      <c r="I22" s="68" t="n"/>
      <c r="J22" s="69">
        <f>IF(C22&gt;0, ROUND(E22+H22+I22, 2), 0)</f>
        <v>0</v>
      </c>
      <c r="K22" s="70" t="n"/>
      <c r="L22" s="69">
        <f>IF(J22&gt;0, ROUND(J22*(1+K22), 2), 0)</f>
        <v>0</v>
      </c>
      <c r="M22" s="20">
        <f>IF(C22&gt;0, J22/C22, 0)</f>
        <v>0</v>
      </c>
      <c r="N22" s="66" t="n"/>
    </row>
    <row r="23" ht="20" customHeight="1">
      <c r="A23" s="59" t="n"/>
      <c r="B23" s="60" t="n"/>
      <c r="C23" s="61" t="n"/>
      <c r="D23" s="61" t="n"/>
      <c r="E23" s="16">
        <f>IF(C23&gt;0, ROUND((C23/100)*D23*'Fuhrpark &amp; Kostensätze'!$D$7, 2), 0)</f>
        <v>0</v>
      </c>
      <c r="F23" s="61" t="n"/>
      <c r="G23" s="62" t="n"/>
      <c r="H23" s="16">
        <f>IF(F23&gt;0, ROUND(F23*G23, 2), 0)</f>
        <v>0</v>
      </c>
      <c r="I23" s="62" t="n"/>
      <c r="J23" s="63">
        <f>IF(C23&gt;0, ROUND(E23+H23+I23, 2), 0)</f>
        <v>0</v>
      </c>
      <c r="K23" s="64" t="n"/>
      <c r="L23" s="63">
        <f>IF(J23&gt;0, ROUND(J23*(1+K23), 2), 0)</f>
        <v>0</v>
      </c>
      <c r="M23" s="16">
        <f>IF(C23&gt;0, J23/C23, 0)</f>
        <v>0</v>
      </c>
      <c r="N23" s="60" t="n"/>
    </row>
    <row r="24" ht="20" customHeight="1">
      <c r="A24" s="65" t="n"/>
      <c r="B24" s="66" t="n"/>
      <c r="C24" s="67" t="n"/>
      <c r="D24" s="67" t="n"/>
      <c r="E24" s="20">
        <f>IF(C24&gt;0, ROUND((C24/100)*D24*'Fuhrpark &amp; Kostensätze'!$D$7, 2), 0)</f>
        <v>0</v>
      </c>
      <c r="F24" s="67" t="n"/>
      <c r="G24" s="68" t="n"/>
      <c r="H24" s="20">
        <f>IF(F24&gt;0, ROUND(F24*G24, 2), 0)</f>
        <v>0</v>
      </c>
      <c r="I24" s="68" t="n"/>
      <c r="J24" s="69">
        <f>IF(C24&gt;0, ROUND(E24+H24+I24, 2), 0)</f>
        <v>0</v>
      </c>
      <c r="K24" s="70" t="n"/>
      <c r="L24" s="69">
        <f>IF(J24&gt;0, ROUND(J24*(1+K24), 2), 0)</f>
        <v>0</v>
      </c>
      <c r="M24" s="20">
        <f>IF(C24&gt;0, J24/C24, 0)</f>
        <v>0</v>
      </c>
      <c r="N24" s="66" t="n"/>
    </row>
    <row r="25" ht="20" customHeight="1">
      <c r="A25" s="59" t="n"/>
      <c r="B25" s="60" t="n"/>
      <c r="C25" s="61" t="n"/>
      <c r="D25" s="61" t="n"/>
      <c r="E25" s="16">
        <f>IF(C25&gt;0, ROUND((C25/100)*D25*'Fuhrpark &amp; Kostensätze'!$D$7, 2), 0)</f>
        <v>0</v>
      </c>
      <c r="F25" s="61" t="n"/>
      <c r="G25" s="62" t="n"/>
      <c r="H25" s="16">
        <f>IF(F25&gt;0, ROUND(F25*G25, 2), 0)</f>
        <v>0</v>
      </c>
      <c r="I25" s="62" t="n"/>
      <c r="J25" s="63">
        <f>IF(C25&gt;0, ROUND(E25+H25+I25, 2), 0)</f>
        <v>0</v>
      </c>
      <c r="K25" s="64" t="n"/>
      <c r="L25" s="63">
        <f>IF(J25&gt;0, ROUND(J25*(1+K25), 2), 0)</f>
        <v>0</v>
      </c>
      <c r="M25" s="16">
        <f>IF(C25&gt;0, J25/C25, 0)</f>
        <v>0</v>
      </c>
      <c r="N25" s="60" t="n"/>
    </row>
    <row r="26" ht="20" customHeight="1">
      <c r="A26" s="65" t="n"/>
      <c r="B26" s="66" t="n"/>
      <c r="C26" s="67" t="n"/>
      <c r="D26" s="67" t="n"/>
      <c r="E26" s="20">
        <f>IF(C26&gt;0, ROUND((C26/100)*D26*'Fuhrpark &amp; Kostensätze'!$D$7, 2), 0)</f>
        <v>0</v>
      </c>
      <c r="F26" s="67" t="n"/>
      <c r="G26" s="68" t="n"/>
      <c r="H26" s="20">
        <f>IF(F26&gt;0, ROUND(F26*G26, 2), 0)</f>
        <v>0</v>
      </c>
      <c r="I26" s="68" t="n"/>
      <c r="J26" s="69">
        <f>IF(C26&gt;0, ROUND(E26+H26+I26, 2), 0)</f>
        <v>0</v>
      </c>
      <c r="K26" s="70" t="n"/>
      <c r="L26" s="69">
        <f>IF(J26&gt;0, ROUND(J26*(1+K26), 2), 0)</f>
        <v>0</v>
      </c>
      <c r="M26" s="20">
        <f>IF(C26&gt;0, J26/C26, 0)</f>
        <v>0</v>
      </c>
      <c r="N26" s="66" t="n"/>
    </row>
    <row r="27" ht="20" customHeight="1">
      <c r="A27" s="59" t="n"/>
      <c r="B27" s="60" t="n"/>
      <c r="C27" s="61" t="n"/>
      <c r="D27" s="61" t="n"/>
      <c r="E27" s="16">
        <f>IF(C27&gt;0, ROUND((C27/100)*D27*'Fuhrpark &amp; Kostensätze'!$D$7, 2), 0)</f>
        <v>0</v>
      </c>
      <c r="F27" s="61" t="n"/>
      <c r="G27" s="62" t="n"/>
      <c r="H27" s="16">
        <f>IF(F27&gt;0, ROUND(F27*G27, 2), 0)</f>
        <v>0</v>
      </c>
      <c r="I27" s="62" t="n"/>
      <c r="J27" s="63">
        <f>IF(C27&gt;0, ROUND(E27+H27+I27, 2), 0)</f>
        <v>0</v>
      </c>
      <c r="K27" s="64" t="n"/>
      <c r="L27" s="63">
        <f>IF(J27&gt;0, ROUND(J27*(1+K27), 2), 0)</f>
        <v>0</v>
      </c>
      <c r="M27" s="16">
        <f>IF(C27&gt;0, J27/C27, 0)</f>
        <v>0</v>
      </c>
      <c r="N27" s="60" t="n"/>
    </row>
    <row r="28" ht="20" customHeight="1">
      <c r="A28" s="65" t="n"/>
      <c r="B28" s="66" t="n"/>
      <c r="C28" s="67" t="n"/>
      <c r="D28" s="67" t="n"/>
      <c r="E28" s="20">
        <f>IF(C28&gt;0, ROUND((C28/100)*D28*'Fuhrpark &amp; Kostensätze'!$D$7, 2), 0)</f>
        <v>0</v>
      </c>
      <c r="F28" s="67" t="n"/>
      <c r="G28" s="68" t="n"/>
      <c r="H28" s="20">
        <f>IF(F28&gt;0, ROUND(F28*G28, 2), 0)</f>
        <v>0</v>
      </c>
      <c r="I28" s="68" t="n"/>
      <c r="J28" s="69">
        <f>IF(C28&gt;0, ROUND(E28+H28+I28, 2), 0)</f>
        <v>0</v>
      </c>
      <c r="K28" s="70" t="n"/>
      <c r="L28" s="69">
        <f>IF(J28&gt;0, ROUND(J28*(1+K28), 2), 0)</f>
        <v>0</v>
      </c>
      <c r="M28" s="20">
        <f>IF(C28&gt;0, J28/C28, 0)</f>
        <v>0</v>
      </c>
      <c r="N28" s="66" t="n"/>
    </row>
    <row r="29" ht="20" customHeight="1">
      <c r="A29" s="59" t="n"/>
      <c r="B29" s="60" t="n"/>
      <c r="C29" s="61" t="n"/>
      <c r="D29" s="61" t="n"/>
      <c r="E29" s="16">
        <f>IF(C29&gt;0, ROUND((C29/100)*D29*'Fuhrpark &amp; Kostensätze'!$D$7, 2), 0)</f>
        <v>0</v>
      </c>
      <c r="F29" s="61" t="n"/>
      <c r="G29" s="62" t="n"/>
      <c r="H29" s="16">
        <f>IF(F29&gt;0, ROUND(F29*G29, 2), 0)</f>
        <v>0</v>
      </c>
      <c r="I29" s="62" t="n"/>
      <c r="J29" s="63">
        <f>IF(C29&gt;0, ROUND(E29+H29+I29, 2), 0)</f>
        <v>0</v>
      </c>
      <c r="K29" s="64" t="n"/>
      <c r="L29" s="63">
        <f>IF(J29&gt;0, ROUND(J29*(1+K29), 2), 0)</f>
        <v>0</v>
      </c>
      <c r="M29" s="16">
        <f>IF(C29&gt;0, J29/C29, 0)</f>
        <v>0</v>
      </c>
      <c r="N29" s="60" t="n"/>
    </row>
    <row r="30" ht="20" customHeight="1">
      <c r="A30" s="65" t="n"/>
      <c r="B30" s="66" t="n"/>
      <c r="C30" s="67" t="n"/>
      <c r="D30" s="67" t="n"/>
      <c r="E30" s="20">
        <f>IF(C30&gt;0, ROUND((C30/100)*D30*'Fuhrpark &amp; Kostensätze'!$D$7, 2), 0)</f>
        <v>0</v>
      </c>
      <c r="F30" s="67" t="n"/>
      <c r="G30" s="68" t="n"/>
      <c r="H30" s="20">
        <f>IF(F30&gt;0, ROUND(F30*G30, 2), 0)</f>
        <v>0</v>
      </c>
      <c r="I30" s="68" t="n"/>
      <c r="J30" s="69">
        <f>IF(C30&gt;0, ROUND(E30+H30+I30, 2), 0)</f>
        <v>0</v>
      </c>
      <c r="K30" s="70" t="n"/>
      <c r="L30" s="69">
        <f>IF(J30&gt;0, ROUND(J30*(1+K30), 2), 0)</f>
        <v>0</v>
      </c>
      <c r="M30" s="20">
        <f>IF(C30&gt;0, J30/C30, 0)</f>
        <v>0</v>
      </c>
      <c r="N30" s="66" t="n"/>
    </row>
    <row r="31" ht="20" customHeight="1">
      <c r="A31" s="59" t="n"/>
      <c r="B31" s="60" t="n"/>
      <c r="C31" s="61" t="n"/>
      <c r="D31" s="61" t="n"/>
      <c r="E31" s="16">
        <f>IF(C31&gt;0, ROUND((C31/100)*D31*'Fuhrpark &amp; Kostensätze'!$D$7, 2), 0)</f>
        <v>0</v>
      </c>
      <c r="F31" s="61" t="n"/>
      <c r="G31" s="62" t="n"/>
      <c r="H31" s="16">
        <f>IF(F31&gt;0, ROUND(F31*G31, 2), 0)</f>
        <v>0</v>
      </c>
      <c r="I31" s="62" t="n"/>
      <c r="J31" s="63">
        <f>IF(C31&gt;0, ROUND(E31+H31+I31, 2), 0)</f>
        <v>0</v>
      </c>
      <c r="K31" s="64" t="n"/>
      <c r="L31" s="63">
        <f>IF(J31&gt;0, ROUND(J31*(1+K31), 2), 0)</f>
        <v>0</v>
      </c>
      <c r="M31" s="16">
        <f>IF(C31&gt;0, J31/C31, 0)</f>
        <v>0</v>
      </c>
      <c r="N31" s="60" t="n"/>
    </row>
    <row r="32" ht="20" customHeight="1">
      <c r="A32" s="65" t="n"/>
      <c r="B32" s="66" t="n"/>
      <c r="C32" s="67" t="n"/>
      <c r="D32" s="67" t="n"/>
      <c r="E32" s="20">
        <f>IF(C32&gt;0, ROUND((C32/100)*D32*'Fuhrpark &amp; Kostensätze'!$D$7, 2), 0)</f>
        <v>0</v>
      </c>
      <c r="F32" s="67" t="n"/>
      <c r="G32" s="68" t="n"/>
      <c r="H32" s="20">
        <f>IF(F32&gt;0, ROUND(F32*G32, 2), 0)</f>
        <v>0</v>
      </c>
      <c r="I32" s="68" t="n"/>
      <c r="J32" s="69">
        <f>IF(C32&gt;0, ROUND(E32+H32+I32, 2), 0)</f>
        <v>0</v>
      </c>
      <c r="K32" s="70" t="n"/>
      <c r="L32" s="69">
        <f>IF(J32&gt;0, ROUND(J32*(1+K32), 2), 0)</f>
        <v>0</v>
      </c>
      <c r="M32" s="20">
        <f>IF(C32&gt;0, J32/C32, 0)</f>
        <v>0</v>
      </c>
      <c r="N32" s="66" t="n"/>
    </row>
    <row r="33" ht="20" customHeight="1">
      <c r="A33" s="59" t="n"/>
      <c r="B33" s="60" t="n"/>
      <c r="C33" s="61" t="n"/>
      <c r="D33" s="61" t="n"/>
      <c r="E33" s="16">
        <f>IF(C33&gt;0, ROUND((C33/100)*D33*'Fuhrpark &amp; Kostensätze'!$D$7, 2), 0)</f>
        <v>0</v>
      </c>
      <c r="F33" s="61" t="n"/>
      <c r="G33" s="62" t="n"/>
      <c r="H33" s="16">
        <f>IF(F33&gt;0, ROUND(F33*G33, 2), 0)</f>
        <v>0</v>
      </c>
      <c r="I33" s="62" t="n"/>
      <c r="J33" s="63">
        <f>IF(C33&gt;0, ROUND(E33+H33+I33, 2), 0)</f>
        <v>0</v>
      </c>
      <c r="K33" s="64" t="n"/>
      <c r="L33" s="63">
        <f>IF(J33&gt;0, ROUND(J33*(1+K33), 2), 0)</f>
        <v>0</v>
      </c>
      <c r="M33" s="16">
        <f>IF(C33&gt;0, J33/C33, 0)</f>
        <v>0</v>
      </c>
      <c r="N33" s="60" t="n"/>
    </row>
    <row r="34" ht="20" customHeight="1">
      <c r="A34" s="65" t="n"/>
      <c r="B34" s="66" t="n"/>
      <c r="C34" s="67" t="n"/>
      <c r="D34" s="67" t="n"/>
      <c r="E34" s="20">
        <f>IF(C34&gt;0, ROUND((C34/100)*D34*'Fuhrpark &amp; Kostensätze'!$D$7, 2), 0)</f>
        <v>0</v>
      </c>
      <c r="F34" s="67" t="n"/>
      <c r="G34" s="68" t="n"/>
      <c r="H34" s="20">
        <f>IF(F34&gt;0, ROUND(F34*G34, 2), 0)</f>
        <v>0</v>
      </c>
      <c r="I34" s="68" t="n"/>
      <c r="J34" s="69">
        <f>IF(C34&gt;0, ROUND(E34+H34+I34, 2), 0)</f>
        <v>0</v>
      </c>
      <c r="K34" s="70" t="n"/>
      <c r="L34" s="69">
        <f>IF(J34&gt;0, ROUND(J34*(1+K34), 2), 0)</f>
        <v>0</v>
      </c>
      <c r="M34" s="20">
        <f>IF(C34&gt;0, J34/C34, 0)</f>
        <v>0</v>
      </c>
      <c r="N34" s="66" t="n"/>
    </row>
    <row r="35" ht="20" customHeight="1">
      <c r="A35" s="59" t="n"/>
      <c r="B35" s="60" t="n"/>
      <c r="C35" s="61" t="n"/>
      <c r="D35" s="61" t="n"/>
      <c r="E35" s="16">
        <f>IF(C35&gt;0, ROUND((C35/100)*D35*'Fuhrpark &amp; Kostensätze'!$D$7, 2), 0)</f>
        <v>0</v>
      </c>
      <c r="F35" s="61" t="n"/>
      <c r="G35" s="62" t="n"/>
      <c r="H35" s="16">
        <f>IF(F35&gt;0, ROUND(F35*G35, 2), 0)</f>
        <v>0</v>
      </c>
      <c r="I35" s="62" t="n"/>
      <c r="J35" s="63">
        <f>IF(C35&gt;0, ROUND(E35+H35+I35, 2), 0)</f>
        <v>0</v>
      </c>
      <c r="K35" s="64" t="n"/>
      <c r="L35" s="63">
        <f>IF(J35&gt;0, ROUND(J35*(1+K35), 2), 0)</f>
        <v>0</v>
      </c>
      <c r="M35" s="16">
        <f>IF(C35&gt;0, J35/C35, 0)</f>
        <v>0</v>
      </c>
      <c r="N35" s="60" t="n"/>
    </row>
    <row r="36" ht="20" customHeight="1">
      <c r="A36" s="65" t="n"/>
      <c r="B36" s="66" t="n"/>
      <c r="C36" s="67" t="n"/>
      <c r="D36" s="67" t="n"/>
      <c r="E36" s="20">
        <f>IF(C36&gt;0, ROUND((C36/100)*D36*'Fuhrpark &amp; Kostensätze'!$D$7, 2), 0)</f>
        <v>0</v>
      </c>
      <c r="F36" s="67" t="n"/>
      <c r="G36" s="68" t="n"/>
      <c r="H36" s="20">
        <f>IF(F36&gt;0, ROUND(F36*G36, 2), 0)</f>
        <v>0</v>
      </c>
      <c r="I36" s="68" t="n"/>
      <c r="J36" s="69">
        <f>IF(C36&gt;0, ROUND(E36+H36+I36, 2), 0)</f>
        <v>0</v>
      </c>
      <c r="K36" s="70" t="n"/>
      <c r="L36" s="69">
        <f>IF(J36&gt;0, ROUND(J36*(1+K36), 2), 0)</f>
        <v>0</v>
      </c>
      <c r="M36" s="20">
        <f>IF(C36&gt;0, J36/C36, 0)</f>
        <v>0</v>
      </c>
      <c r="N36" s="66" t="n"/>
    </row>
    <row r="37" ht="20" customHeight="1">
      <c r="A37" s="59" t="n"/>
      <c r="B37" s="60" t="n"/>
      <c r="C37" s="61" t="n"/>
      <c r="D37" s="61" t="n"/>
      <c r="E37" s="16">
        <f>IF(C37&gt;0, ROUND((C37/100)*D37*'Fuhrpark &amp; Kostensätze'!$D$7, 2), 0)</f>
        <v>0</v>
      </c>
      <c r="F37" s="61" t="n"/>
      <c r="G37" s="62" t="n"/>
      <c r="H37" s="16">
        <f>IF(F37&gt;0, ROUND(F37*G37, 2), 0)</f>
        <v>0</v>
      </c>
      <c r="I37" s="62" t="n"/>
      <c r="J37" s="63">
        <f>IF(C37&gt;0, ROUND(E37+H37+I37, 2), 0)</f>
        <v>0</v>
      </c>
      <c r="K37" s="64" t="n"/>
      <c r="L37" s="63">
        <f>IF(J37&gt;0, ROUND(J37*(1+K37), 2), 0)</f>
        <v>0</v>
      </c>
      <c r="M37" s="16">
        <f>IF(C37&gt;0, J37/C37, 0)</f>
        <v>0</v>
      </c>
      <c r="N37" s="60" t="n"/>
    </row>
    <row r="38" ht="20" customHeight="1">
      <c r="A38" s="65" t="n"/>
      <c r="B38" s="66" t="n"/>
      <c r="C38" s="67" t="n"/>
      <c r="D38" s="67" t="n"/>
      <c r="E38" s="20">
        <f>IF(C38&gt;0, ROUND((C38/100)*D38*'Fuhrpark &amp; Kostensätze'!$D$7, 2), 0)</f>
        <v>0</v>
      </c>
      <c r="F38" s="67" t="n"/>
      <c r="G38" s="68" t="n"/>
      <c r="H38" s="20">
        <f>IF(F38&gt;0, ROUND(F38*G38, 2), 0)</f>
        <v>0</v>
      </c>
      <c r="I38" s="68" t="n"/>
      <c r="J38" s="69">
        <f>IF(C38&gt;0, ROUND(E38+H38+I38, 2), 0)</f>
        <v>0</v>
      </c>
      <c r="K38" s="70" t="n"/>
      <c r="L38" s="69">
        <f>IF(J38&gt;0, ROUND(J38*(1+K38), 2), 0)</f>
        <v>0</v>
      </c>
      <c r="M38" s="20">
        <f>IF(C38&gt;0, J38/C38, 0)</f>
        <v>0</v>
      </c>
      <c r="N38" s="66" t="n"/>
    </row>
    <row r="39" ht="20" customHeight="1">
      <c r="A39" s="59" t="n"/>
      <c r="B39" s="60" t="n"/>
      <c r="C39" s="61" t="n"/>
      <c r="D39" s="61" t="n"/>
      <c r="E39" s="16">
        <f>IF(C39&gt;0, ROUND((C39/100)*D39*'Fuhrpark &amp; Kostensätze'!$D$7, 2), 0)</f>
        <v>0</v>
      </c>
      <c r="F39" s="61" t="n"/>
      <c r="G39" s="62" t="n"/>
      <c r="H39" s="16">
        <f>IF(F39&gt;0, ROUND(F39*G39, 2), 0)</f>
        <v>0</v>
      </c>
      <c r="I39" s="62" t="n"/>
      <c r="J39" s="63">
        <f>IF(C39&gt;0, ROUND(E39+H39+I39, 2), 0)</f>
        <v>0</v>
      </c>
      <c r="K39" s="64" t="n"/>
      <c r="L39" s="63">
        <f>IF(J39&gt;0, ROUND(J39*(1+K39), 2), 0)</f>
        <v>0</v>
      </c>
      <c r="M39" s="16">
        <f>IF(C39&gt;0, J39/C39, 0)</f>
        <v>0</v>
      </c>
      <c r="N39" s="60" t="n"/>
    </row>
    <row r="40" ht="20" customHeight="1">
      <c r="A40" s="65" t="n"/>
      <c r="B40" s="66" t="n"/>
      <c r="C40" s="67" t="n"/>
      <c r="D40" s="67" t="n"/>
      <c r="E40" s="20">
        <f>IF(C40&gt;0, ROUND((C40/100)*D40*'Fuhrpark &amp; Kostensätze'!$D$7, 2), 0)</f>
        <v>0</v>
      </c>
      <c r="F40" s="67" t="n"/>
      <c r="G40" s="68" t="n"/>
      <c r="H40" s="20">
        <f>IF(F40&gt;0, ROUND(F40*G40, 2), 0)</f>
        <v>0</v>
      </c>
      <c r="I40" s="68" t="n"/>
      <c r="J40" s="69">
        <f>IF(C40&gt;0, ROUND(E40+H40+I40, 2), 0)</f>
        <v>0</v>
      </c>
      <c r="K40" s="70" t="n"/>
      <c r="L40" s="69">
        <f>IF(J40&gt;0, ROUND(J40*(1+K40), 2), 0)</f>
        <v>0</v>
      </c>
      <c r="M40" s="20">
        <f>IF(C40&gt;0, J40/C40, 0)</f>
        <v>0</v>
      </c>
      <c r="N40" s="66" t="n"/>
    </row>
    <row r="41" ht="20" customHeight="1">
      <c r="A41" s="59" t="n"/>
      <c r="B41" s="60" t="n"/>
      <c r="C41" s="61" t="n"/>
      <c r="D41" s="61" t="n"/>
      <c r="E41" s="16">
        <f>IF(C41&gt;0, ROUND((C41/100)*D41*'Fuhrpark &amp; Kostensätze'!$D$7, 2), 0)</f>
        <v>0</v>
      </c>
      <c r="F41" s="61" t="n"/>
      <c r="G41" s="62" t="n"/>
      <c r="H41" s="16">
        <f>IF(F41&gt;0, ROUND(F41*G41, 2), 0)</f>
        <v>0</v>
      </c>
      <c r="I41" s="62" t="n"/>
      <c r="J41" s="63">
        <f>IF(C41&gt;0, ROUND(E41+H41+I41, 2), 0)</f>
        <v>0</v>
      </c>
      <c r="K41" s="64" t="n"/>
      <c r="L41" s="63">
        <f>IF(J41&gt;0, ROUND(J41*(1+K41), 2), 0)</f>
        <v>0</v>
      </c>
      <c r="M41" s="16">
        <f>IF(C41&gt;0, J41/C41, 0)</f>
        <v>0</v>
      </c>
      <c r="N41" s="60" t="n"/>
    </row>
    <row r="42" ht="20" customHeight="1">
      <c r="A42" s="65" t="n"/>
      <c r="B42" s="66" t="n"/>
      <c r="C42" s="67" t="n"/>
      <c r="D42" s="67" t="n"/>
      <c r="E42" s="20">
        <f>IF(C42&gt;0, ROUND((C42/100)*D42*'Fuhrpark &amp; Kostensätze'!$D$7, 2), 0)</f>
        <v>0</v>
      </c>
      <c r="F42" s="67" t="n"/>
      <c r="G42" s="68" t="n"/>
      <c r="H42" s="20">
        <f>IF(F42&gt;0, ROUND(F42*G42, 2), 0)</f>
        <v>0</v>
      </c>
      <c r="I42" s="68" t="n"/>
      <c r="J42" s="69">
        <f>IF(C42&gt;0, ROUND(E42+H42+I42, 2), 0)</f>
        <v>0</v>
      </c>
      <c r="K42" s="70" t="n"/>
      <c r="L42" s="69">
        <f>IF(J42&gt;0, ROUND(J42*(1+K42), 2), 0)</f>
        <v>0</v>
      </c>
      <c r="M42" s="20">
        <f>IF(C42&gt;0, J42/C42, 0)</f>
        <v>0</v>
      </c>
      <c r="N42" s="66" t="n"/>
    </row>
    <row r="43" ht="20" customHeight="1">
      <c r="A43" s="59" t="n"/>
      <c r="B43" s="60" t="n"/>
      <c r="C43" s="61" t="n"/>
      <c r="D43" s="61" t="n"/>
      <c r="E43" s="16">
        <f>IF(C43&gt;0, ROUND((C43/100)*D43*'Fuhrpark &amp; Kostensätze'!$D$7, 2), 0)</f>
        <v>0</v>
      </c>
      <c r="F43" s="61" t="n"/>
      <c r="G43" s="62" t="n"/>
      <c r="H43" s="16">
        <f>IF(F43&gt;0, ROUND(F43*G43, 2), 0)</f>
        <v>0</v>
      </c>
      <c r="I43" s="62" t="n"/>
      <c r="J43" s="63">
        <f>IF(C43&gt;0, ROUND(E43+H43+I43, 2), 0)</f>
        <v>0</v>
      </c>
      <c r="K43" s="64" t="n"/>
      <c r="L43" s="63">
        <f>IF(J43&gt;0, ROUND(J43*(1+K43), 2), 0)</f>
        <v>0</v>
      </c>
      <c r="M43" s="16">
        <f>IF(C43&gt;0, J43/C43, 0)</f>
        <v>0</v>
      </c>
      <c r="N43" s="60" t="n"/>
    </row>
    <row r="44" ht="20" customHeight="1">
      <c r="A44" s="65" t="n"/>
      <c r="B44" s="66" t="n"/>
      <c r="C44" s="67" t="n"/>
      <c r="D44" s="67" t="n"/>
      <c r="E44" s="20">
        <f>IF(C44&gt;0, ROUND((C44/100)*D44*'Fuhrpark &amp; Kostensätze'!$D$7, 2), 0)</f>
        <v>0</v>
      </c>
      <c r="F44" s="67" t="n"/>
      <c r="G44" s="68" t="n"/>
      <c r="H44" s="20">
        <f>IF(F44&gt;0, ROUND(F44*G44, 2), 0)</f>
        <v>0</v>
      </c>
      <c r="I44" s="68" t="n"/>
      <c r="J44" s="69">
        <f>IF(C44&gt;0, ROUND(E44+H44+I44, 2), 0)</f>
        <v>0</v>
      </c>
      <c r="K44" s="70" t="n"/>
      <c r="L44" s="69">
        <f>IF(J44&gt;0, ROUND(J44*(1+K44), 2), 0)</f>
        <v>0</v>
      </c>
      <c r="M44" s="20">
        <f>IF(C44&gt;0, J44/C44, 0)</f>
        <v>0</v>
      </c>
      <c r="N44" s="66" t="n"/>
    </row>
    <row r="45" ht="20" customHeight="1">
      <c r="A45" s="59" t="n"/>
      <c r="B45" s="60" t="n"/>
      <c r="C45" s="61" t="n"/>
      <c r="D45" s="61" t="n"/>
      <c r="E45" s="16">
        <f>IF(C45&gt;0, ROUND((C45/100)*D45*'Fuhrpark &amp; Kostensätze'!$D$7, 2), 0)</f>
        <v>0</v>
      </c>
      <c r="F45" s="61" t="n"/>
      <c r="G45" s="62" t="n"/>
      <c r="H45" s="16">
        <f>IF(F45&gt;0, ROUND(F45*G45, 2), 0)</f>
        <v>0</v>
      </c>
      <c r="I45" s="62" t="n"/>
      <c r="J45" s="63">
        <f>IF(C45&gt;0, ROUND(E45+H45+I45, 2), 0)</f>
        <v>0</v>
      </c>
      <c r="K45" s="64" t="n"/>
      <c r="L45" s="63">
        <f>IF(J45&gt;0, ROUND(J45*(1+K45), 2), 0)</f>
        <v>0</v>
      </c>
      <c r="M45" s="16">
        <f>IF(C45&gt;0, J45/C45, 0)</f>
        <v>0</v>
      </c>
      <c r="N45" s="60" t="n"/>
    </row>
    <row r="46" ht="20" customHeight="1">
      <c r="A46" s="65" t="n"/>
      <c r="B46" s="66" t="n"/>
      <c r="C46" s="67" t="n"/>
      <c r="D46" s="67" t="n"/>
      <c r="E46" s="20">
        <f>IF(C46&gt;0, ROUND((C46/100)*D46*'Fuhrpark &amp; Kostensätze'!$D$7, 2), 0)</f>
        <v>0</v>
      </c>
      <c r="F46" s="67" t="n"/>
      <c r="G46" s="68" t="n"/>
      <c r="H46" s="20">
        <f>IF(F46&gt;0, ROUND(F46*G46, 2), 0)</f>
        <v>0</v>
      </c>
      <c r="I46" s="68" t="n"/>
      <c r="J46" s="69">
        <f>IF(C46&gt;0, ROUND(E46+H46+I46, 2), 0)</f>
        <v>0</v>
      </c>
      <c r="K46" s="70" t="n"/>
      <c r="L46" s="69">
        <f>IF(J46&gt;0, ROUND(J46*(1+K46), 2), 0)</f>
        <v>0</v>
      </c>
      <c r="M46" s="20">
        <f>IF(C46&gt;0, J46/C46, 0)</f>
        <v>0</v>
      </c>
      <c r="N46" s="66" t="n"/>
    </row>
    <row r="47" ht="20" customHeight="1">
      <c r="A47" s="59" t="n"/>
      <c r="B47" s="60" t="n"/>
      <c r="C47" s="61" t="n"/>
      <c r="D47" s="61" t="n"/>
      <c r="E47" s="16">
        <f>IF(C47&gt;0, ROUND((C47/100)*D47*'Fuhrpark &amp; Kostensätze'!$D$7, 2), 0)</f>
        <v>0</v>
      </c>
      <c r="F47" s="61" t="n"/>
      <c r="G47" s="62" t="n"/>
      <c r="H47" s="16">
        <f>IF(F47&gt;0, ROUND(F47*G47, 2), 0)</f>
        <v>0</v>
      </c>
      <c r="I47" s="62" t="n"/>
      <c r="J47" s="63">
        <f>IF(C47&gt;0, ROUND(E47+H47+I47, 2), 0)</f>
        <v>0</v>
      </c>
      <c r="K47" s="64" t="n"/>
      <c r="L47" s="63">
        <f>IF(J47&gt;0, ROUND(J47*(1+K47), 2), 0)</f>
        <v>0</v>
      </c>
      <c r="M47" s="16">
        <f>IF(C47&gt;0, J47/C47, 0)</f>
        <v>0</v>
      </c>
      <c r="N47" s="60" t="n"/>
    </row>
    <row r="48" ht="20" customHeight="1">
      <c r="A48" s="65" t="n"/>
      <c r="B48" s="66" t="n"/>
      <c r="C48" s="67" t="n"/>
      <c r="D48" s="67" t="n"/>
      <c r="E48" s="20">
        <f>IF(C48&gt;0, ROUND((C48/100)*D48*'Fuhrpark &amp; Kostensätze'!$D$7, 2), 0)</f>
        <v>0</v>
      </c>
      <c r="F48" s="67" t="n"/>
      <c r="G48" s="68" t="n"/>
      <c r="H48" s="20">
        <f>IF(F48&gt;0, ROUND(F48*G48, 2), 0)</f>
        <v>0</v>
      </c>
      <c r="I48" s="68" t="n"/>
      <c r="J48" s="69">
        <f>IF(C48&gt;0, ROUND(E48+H48+I48, 2), 0)</f>
        <v>0</v>
      </c>
      <c r="K48" s="70" t="n"/>
      <c r="L48" s="69">
        <f>IF(J48&gt;0, ROUND(J48*(1+K48), 2), 0)</f>
        <v>0</v>
      </c>
      <c r="M48" s="20">
        <f>IF(C48&gt;0, J48/C48, 0)</f>
        <v>0</v>
      </c>
      <c r="N48" s="66" t="n"/>
    </row>
    <row r="49" ht="20" customHeight="1">
      <c r="A49" s="59" t="n"/>
      <c r="B49" s="60" t="n"/>
      <c r="C49" s="61" t="n"/>
      <c r="D49" s="61" t="n"/>
      <c r="E49" s="16">
        <f>IF(C49&gt;0, ROUND((C49/100)*D49*'Fuhrpark &amp; Kostensätze'!$D$7, 2), 0)</f>
        <v>0</v>
      </c>
      <c r="F49" s="61" t="n"/>
      <c r="G49" s="62" t="n"/>
      <c r="H49" s="16">
        <f>IF(F49&gt;0, ROUND(F49*G49, 2), 0)</f>
        <v>0</v>
      </c>
      <c r="I49" s="62" t="n"/>
      <c r="J49" s="63">
        <f>IF(C49&gt;0, ROUND(E49+H49+I49, 2), 0)</f>
        <v>0</v>
      </c>
      <c r="K49" s="64" t="n"/>
      <c r="L49" s="63">
        <f>IF(J49&gt;0, ROUND(J49*(1+K49), 2), 0)</f>
        <v>0</v>
      </c>
      <c r="M49" s="16">
        <f>IF(C49&gt;0, J49/C49, 0)</f>
        <v>0</v>
      </c>
      <c r="N49" s="60" t="n"/>
    </row>
    <row r="50" ht="20" customHeight="1">
      <c r="A50" s="65" t="n"/>
      <c r="B50" s="66" t="n"/>
      <c r="C50" s="67" t="n"/>
      <c r="D50" s="67" t="n"/>
      <c r="E50" s="20">
        <f>IF(C50&gt;0, ROUND((C50/100)*D50*'Fuhrpark &amp; Kostensätze'!$D$7, 2), 0)</f>
        <v>0</v>
      </c>
      <c r="F50" s="67" t="n"/>
      <c r="G50" s="68" t="n"/>
      <c r="H50" s="20">
        <f>IF(F50&gt;0, ROUND(F50*G50, 2), 0)</f>
        <v>0</v>
      </c>
      <c r="I50" s="68" t="n"/>
      <c r="J50" s="69">
        <f>IF(C50&gt;0, ROUND(E50+H50+I50, 2), 0)</f>
        <v>0</v>
      </c>
      <c r="K50" s="70" t="n"/>
      <c r="L50" s="69">
        <f>IF(J50&gt;0, ROUND(J50*(1+K50), 2), 0)</f>
        <v>0</v>
      </c>
      <c r="M50" s="20">
        <f>IF(C50&gt;0, J50/C50, 0)</f>
        <v>0</v>
      </c>
      <c r="N50" s="66" t="n"/>
    </row>
    <row r="51" ht="20" customHeight="1">
      <c r="A51" s="59" t="n"/>
      <c r="B51" s="60" t="n"/>
      <c r="C51" s="61" t="n"/>
      <c r="D51" s="61" t="n"/>
      <c r="E51" s="16">
        <f>IF(C51&gt;0, ROUND((C51/100)*D51*'Fuhrpark &amp; Kostensätze'!$D$7, 2), 0)</f>
        <v>0</v>
      </c>
      <c r="F51" s="61" t="n"/>
      <c r="G51" s="62" t="n"/>
      <c r="H51" s="16">
        <f>IF(F51&gt;0, ROUND(F51*G51, 2), 0)</f>
        <v>0</v>
      </c>
      <c r="I51" s="62" t="n"/>
      <c r="J51" s="63">
        <f>IF(C51&gt;0, ROUND(E51+H51+I51, 2), 0)</f>
        <v>0</v>
      </c>
      <c r="K51" s="64" t="n"/>
      <c r="L51" s="63">
        <f>IF(J51&gt;0, ROUND(J51*(1+K51), 2), 0)</f>
        <v>0</v>
      </c>
      <c r="M51" s="16">
        <f>IF(C51&gt;0, J51/C51, 0)</f>
        <v>0</v>
      </c>
      <c r="N51" s="60" t="n"/>
    </row>
    <row r="52" ht="20" customHeight="1">
      <c r="A52" s="65" t="n"/>
      <c r="B52" s="66" t="n"/>
      <c r="C52" s="67" t="n"/>
      <c r="D52" s="67" t="n"/>
      <c r="E52" s="20">
        <f>IF(C52&gt;0, ROUND((C52/100)*D52*'Fuhrpark &amp; Kostensätze'!$D$7, 2), 0)</f>
        <v>0</v>
      </c>
      <c r="F52" s="67" t="n"/>
      <c r="G52" s="68" t="n"/>
      <c r="H52" s="20">
        <f>IF(F52&gt;0, ROUND(F52*G52, 2), 0)</f>
        <v>0</v>
      </c>
      <c r="I52" s="68" t="n"/>
      <c r="J52" s="69">
        <f>IF(C52&gt;0, ROUND(E52+H52+I52, 2), 0)</f>
        <v>0</v>
      </c>
      <c r="K52" s="70" t="n"/>
      <c r="L52" s="69">
        <f>IF(J52&gt;0, ROUND(J52*(1+K52), 2), 0)</f>
        <v>0</v>
      </c>
      <c r="M52" s="20">
        <f>IF(C52&gt;0, J52/C52, 0)</f>
        <v>0</v>
      </c>
      <c r="N52" s="66" t="n"/>
    </row>
    <row r="53" ht="20" customHeight="1">
      <c r="A53" s="59" t="n"/>
      <c r="B53" s="60" t="n"/>
      <c r="C53" s="61" t="n"/>
      <c r="D53" s="61" t="n"/>
      <c r="E53" s="16">
        <f>IF(C53&gt;0, ROUND((C53/100)*D53*'Fuhrpark &amp; Kostensätze'!$D$7, 2), 0)</f>
        <v>0</v>
      </c>
      <c r="F53" s="61" t="n"/>
      <c r="G53" s="62" t="n"/>
      <c r="H53" s="16">
        <f>IF(F53&gt;0, ROUND(F53*G53, 2), 0)</f>
        <v>0</v>
      </c>
      <c r="I53" s="62" t="n"/>
      <c r="J53" s="63">
        <f>IF(C53&gt;0, ROUND(E53+H53+I53, 2), 0)</f>
        <v>0</v>
      </c>
      <c r="K53" s="64" t="n"/>
      <c r="L53" s="63">
        <f>IF(J53&gt;0, ROUND(J53*(1+K53), 2), 0)</f>
        <v>0</v>
      </c>
      <c r="M53" s="16">
        <f>IF(C53&gt;0, J53/C53, 0)</f>
        <v>0</v>
      </c>
      <c r="N53" s="60" t="n"/>
    </row>
    <row r="54" ht="24" customHeight="1">
      <c r="A54" s="23" t="inlineStr">
        <is>
          <t>GESAMTSUMME / DURCHSCHNITT</t>
        </is>
      </c>
      <c r="B54" s="26" t="inlineStr">
        <is>
          <t>-</t>
        </is>
      </c>
      <c r="C54" s="71">
        <f>SUM(C5:C53)</f>
        <v>3380</v>
      </c>
      <c r="D54" s="71">
        <f>AVERAGEIF(D5:D53, "&gt;0")</f>
        <v>27</v>
      </c>
      <c r="E54" s="24">
        <f>SUM(E5:E53)</f>
        <v>1587.39</v>
      </c>
      <c r="F54" s="71">
        <f>SUM(F5:F53)</f>
        <v>56</v>
      </c>
      <c r="G54" s="24">
        <f>AVERAGEIF(G5:G53, "&gt;0")</f>
        <v>26</v>
      </c>
      <c r="H54" s="24">
        <f>SUM(H5:H53)</f>
        <v>1456</v>
      </c>
      <c r="I54" s="24">
        <f>SUM(I5:I53)</f>
        <v>370</v>
      </c>
      <c r="J54" s="24">
        <f>SUM(J5:J53)</f>
        <v>3413.39</v>
      </c>
      <c r="K54" s="25">
        <f>AVERAGEIF(K5:K53, "&gt;0")</f>
        <v>0.128333333333333</v>
      </c>
      <c r="L54" s="24">
        <f>SUM(L5:L53)</f>
        <v>3847.03</v>
      </c>
      <c r="M54" s="24">
        <f>IF(C54&gt;0, J54/C54, 0)</f>
        <v>1.00987869822485</v>
      </c>
      <c r="N54" s="26" t="inlineStr">
        <is>
          <t>Gesamt</t>
        </is>
      </c>
    </row>
  </sheetData>
  <mergeCells count="2">
    <mergeCell ref="A3:N3"/>
    <mergeCell ref="A2:N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F59E0B"/>
    <outlinePr summaryBelow="1" summaryRight="1"/>
    <pageSetUpPr/>
  </sheetPr>
  <dimension ref="A2:N45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3" customWidth="1" min="5" max="5"/>
    <col width="13" customWidth="1" min="6" max="6"/>
    <col width="12" customWidth="1" min="7" max="7"/>
    <col width="14" customWidth="1" min="8" max="8"/>
    <col width="14" customWidth="1" min="9" max="9"/>
    <col width="14" customWidth="1" min="10" max="10"/>
    <col width="14" customWidth="1" min="11" max="11"/>
    <col width="15" customWidth="1" min="12" max="12"/>
    <col width="14" customWidth="1" min="13" max="13"/>
    <col width="26" customWidth="1" min="14" max="14"/>
  </cols>
  <sheetData>
    <row r="2" ht="28" customHeight="1">
      <c r="A2" s="37" t="inlineStr">
        <is>
          <t>SOLL-IST-VERGLEICH &amp; NACHKALKULATION DER TRANSPORTE</t>
        </is>
      </c>
    </row>
    <row r="3" ht="18" customHeight="1">
      <c r="A3" s="38" t="inlineStr">
        <is>
          <t>Vergleich der Angebotskalkulation (Soll) mit realen Tourbelegen (Ist). Differenzen &gt; 5% kennzeichnen Anpassungsbedarf bei Stand- und Leerzeiten.</t>
        </is>
      </c>
    </row>
    <row r="4" ht="32" customHeight="1">
      <c r="A4" s="14" t="inlineStr">
        <is>
          <t>Tour / Auftrag</t>
        </is>
      </c>
      <c r="B4" s="14" t="inlineStr">
        <is>
          <t>Soll km</t>
        </is>
      </c>
      <c r="C4" s="14" t="inlineStr">
        <is>
          <t>Ist km</t>
        </is>
      </c>
      <c r="D4" s="14" t="inlineStr">
        <is>
          <t>Abw. km</t>
        </is>
      </c>
      <c r="E4" s="14" t="inlineStr">
        <is>
          <t>Soll Stunden</t>
        </is>
      </c>
      <c r="F4" s="14" t="inlineStr">
        <is>
          <t>Ist Stunden</t>
        </is>
      </c>
      <c r="G4" s="14" t="inlineStr">
        <is>
          <t>Abw. Std</t>
        </is>
      </c>
      <c r="H4" s="14" t="inlineStr">
        <is>
          <t>Kalk. Kosten</t>
        </is>
      </c>
      <c r="I4" s="14" t="inlineStr">
        <is>
          <t>Reale Kosten</t>
        </is>
      </c>
      <c r="J4" s="14" t="inlineStr">
        <is>
          <t>Abweichung €</t>
        </is>
      </c>
      <c r="K4" s="14" t="inlineStr">
        <is>
          <t>Abweichung %</t>
        </is>
      </c>
      <c r="L4" s="14" t="inlineStr">
        <is>
          <t>Erlös (Angebot)</t>
        </is>
      </c>
      <c r="M4" s="14" t="inlineStr">
        <is>
          <t>Reale Marge %</t>
        </is>
      </c>
      <c r="N4" s="14" t="inlineStr">
        <is>
          <t>Handlungsbedarf / Status</t>
        </is>
      </c>
    </row>
    <row r="5" ht="20" customHeight="1">
      <c r="A5" s="59" t="inlineStr">
        <is>
          <t>Berlin – Leipzig</t>
        </is>
      </c>
      <c r="B5" s="72" t="n">
        <v>380</v>
      </c>
      <c r="C5" s="61" t="n">
        <v>395</v>
      </c>
      <c r="D5" s="72">
        <f>IF(B5&gt;0, C5-B5, 0)</f>
        <v>15</v>
      </c>
      <c r="E5" s="72" t="n">
        <v>6.5</v>
      </c>
      <c r="F5" s="61" t="n">
        <v>7.2</v>
      </c>
      <c r="G5" s="72">
        <f>IF(E5&gt;0, F5-E5, 0)</f>
        <v>0.7</v>
      </c>
      <c r="H5" s="16">
        <f>'Tourenbuch &amp; Erfassung'!J5</f>
        <v>393.01</v>
      </c>
      <c r="I5" s="62" t="n">
        <v>442.1</v>
      </c>
      <c r="J5" s="63">
        <f>IF(H5&gt;0, I5-H5, 0)</f>
        <v>49.09</v>
      </c>
      <c r="K5" s="73">
        <f>IF(H5&gt;0, J5/H5, 0)</f>
        <v>0.124907763161243</v>
      </c>
      <c r="L5" s="16">
        <f>'Tourenbuch &amp; Erfassung'!L5</f>
        <v>440.17</v>
      </c>
      <c r="M5" s="73">
        <f>IF(L5&gt;0, (L5-I5)/L5, 0)</f>
        <v>-0.0043846695594884</v>
      </c>
      <c r="N5" s="15" t="inlineStr">
        <is>
          <t>Abweichung prüfen (&gt;5% Zeit)</t>
        </is>
      </c>
    </row>
    <row r="6" ht="20" customHeight="1">
      <c r="A6" s="65" t="inlineStr">
        <is>
          <t>Hamburg – Hannover</t>
        </is>
      </c>
      <c r="B6" s="74" t="n">
        <v>310</v>
      </c>
      <c r="C6" s="67" t="n">
        <v>312</v>
      </c>
      <c r="D6" s="74">
        <f>IF(B6&gt;0, C6-B6, 0)</f>
        <v>2</v>
      </c>
      <c r="E6" s="74" t="n">
        <v>5</v>
      </c>
      <c r="F6" s="67" t="n">
        <v>5</v>
      </c>
      <c r="G6" s="74">
        <f>IF(E6&gt;0, F6-E6, 0)</f>
        <v>0</v>
      </c>
      <c r="H6" s="20">
        <f>'Tourenbuch &amp; Erfassung'!J6</f>
        <v>310.63</v>
      </c>
      <c r="I6" s="68" t="n">
        <v>336.5</v>
      </c>
      <c r="J6" s="69">
        <f>IF(H6&gt;0, I6-H6, 0)</f>
        <v>25.87</v>
      </c>
      <c r="K6" s="75">
        <f>IF(H6&gt;0, J6/H6, 0)</f>
        <v>0.0832823616521263</v>
      </c>
      <c r="L6" s="20">
        <f>'Tourenbuch &amp; Erfassung'!L6</f>
        <v>347.91</v>
      </c>
      <c r="M6" s="75">
        <f>IF(L6&gt;0, (L6-I6)/L6, 0)</f>
        <v>0.0327958380040816</v>
      </c>
      <c r="N6" s="19" t="inlineStr">
        <is>
          <t>Im Soll-Rahmen</t>
        </is>
      </c>
    </row>
    <row r="7" ht="20" customHeight="1">
      <c r="A7" s="59" t="inlineStr">
        <is>
          <t>Köln – Frankfurt a.M.</t>
        </is>
      </c>
      <c r="B7" s="72" t="n">
        <v>390</v>
      </c>
      <c r="C7" s="61" t="n">
        <v>415</v>
      </c>
      <c r="D7" s="72">
        <f>IF(B7&gt;0, C7-B7, 0)</f>
        <v>25</v>
      </c>
      <c r="E7" s="72" t="n">
        <v>6</v>
      </c>
      <c r="F7" s="61" t="n">
        <v>7.5</v>
      </c>
      <c r="G7" s="72">
        <f>IF(E7&gt;0, F7-E7, 0)</f>
        <v>1.5</v>
      </c>
      <c r="H7" s="16">
        <f>'Tourenbuch &amp; Erfassung'!J7</f>
        <v>394.53</v>
      </c>
      <c r="I7" s="62" t="n">
        <v>502.8</v>
      </c>
      <c r="J7" s="63">
        <f>IF(H7&gt;0, I7-H7, 0)</f>
        <v>108.27</v>
      </c>
      <c r="K7" s="73">
        <f>IF(H7&gt;0, J7/H7, 0)</f>
        <v>0.274427800167288</v>
      </c>
      <c r="L7" s="16">
        <f>'Tourenbuch &amp; Erfassung'!L7</f>
        <v>449.76</v>
      </c>
      <c r="M7" s="73">
        <f>IF(L7&gt;0, (L7-I7)/L7, 0)</f>
        <v>-0.117929562433298</v>
      </c>
      <c r="N7" s="15" t="inlineStr">
        <is>
          <t>Stau / Verzögerung A3</t>
        </is>
      </c>
    </row>
    <row r="8" ht="20" customHeight="1">
      <c r="A8" s="65" t="inlineStr">
        <is>
          <t>München – Nürnberg</t>
        </is>
      </c>
      <c r="B8" s="74" t="n">
        <v>340</v>
      </c>
      <c r="C8" s="67" t="n">
        <v>342</v>
      </c>
      <c r="D8" s="74">
        <f>IF(B8&gt;0, C8-B8, 0)</f>
        <v>2</v>
      </c>
      <c r="E8" s="74" t="n">
        <v>5.5</v>
      </c>
      <c r="F8" s="67" t="n">
        <v>5.6</v>
      </c>
      <c r="G8" s="74">
        <f>IF(E8&gt;0, F8-E8, 0)</f>
        <v>0.0999999999999996</v>
      </c>
      <c r="H8" s="20">
        <f>'Tourenbuch &amp; Erfassung'!J8</f>
        <v>347.67</v>
      </c>
      <c r="I8" s="68" t="n">
        <v>381.2</v>
      </c>
      <c r="J8" s="69">
        <f>IF(H8&gt;0, I8-H8, 0)</f>
        <v>33.53</v>
      </c>
      <c r="K8" s="75">
        <f>IF(H8&gt;0, J8/H8, 0)</f>
        <v>0.0964420283602266</v>
      </c>
      <c r="L8" s="20">
        <f>'Tourenbuch &amp; Erfassung'!L8</f>
        <v>389.39</v>
      </c>
      <c r="M8" s="75">
        <f>IF(L8&gt;0, (L8-I8)/L8, 0)</f>
        <v>0.0210328976090809</v>
      </c>
      <c r="N8" s="19" t="inlineStr">
        <is>
          <t>Im Soll-Rahmen</t>
        </is>
      </c>
    </row>
    <row r="9" ht="20" customHeight="1">
      <c r="A9" s="59" t="inlineStr">
        <is>
          <t>Stuttgart – Mannheim</t>
        </is>
      </c>
      <c r="B9" s="72" t="n">
        <v>260</v>
      </c>
      <c r="C9" s="61" t="n">
        <v>260</v>
      </c>
      <c r="D9" s="72">
        <f>IF(B9&gt;0, C9-B9, 0)</f>
        <v>0</v>
      </c>
      <c r="E9" s="72" t="n">
        <v>4.5</v>
      </c>
      <c r="F9" s="61" t="n">
        <v>4.2</v>
      </c>
      <c r="G9" s="72">
        <f>IF(E9&gt;0, F9-E9, 0)</f>
        <v>-0.3</v>
      </c>
      <c r="H9" s="16">
        <f>'Tourenbuch &amp; Erfassung'!J9</f>
        <v>261.27</v>
      </c>
      <c r="I9" s="62" t="n">
        <v>290.4</v>
      </c>
      <c r="J9" s="63">
        <f>IF(H9&gt;0, I9-H9, 0)</f>
        <v>29.13</v>
      </c>
      <c r="K9" s="73">
        <f>IF(H9&gt;0, J9/H9, 0)</f>
        <v>0.111493856929613</v>
      </c>
      <c r="L9" s="16">
        <f>'Tourenbuch &amp; Erfassung'!L9</f>
        <v>300.46</v>
      </c>
      <c r="M9" s="73">
        <f>IF(L9&gt;0, (L9-I9)/L9, 0)</f>
        <v>0.0334819942754443</v>
      </c>
      <c r="N9" s="15" t="inlineStr">
        <is>
          <t>Sehr effizient (Bonus)</t>
        </is>
      </c>
    </row>
    <row r="10" ht="20" customHeight="1">
      <c r="A10" s="65" t="inlineStr">
        <is>
          <t>Dortmund – Kassel</t>
        </is>
      </c>
      <c r="B10" s="74" t="n">
        <v>320</v>
      </c>
      <c r="C10" s="67" t="n">
        <v>335</v>
      </c>
      <c r="D10" s="74">
        <f>IF(B10&gt;0, C10-B10, 0)</f>
        <v>15</v>
      </c>
      <c r="E10" s="74" t="n">
        <v>5</v>
      </c>
      <c r="F10" s="67" t="n">
        <v>6</v>
      </c>
      <c r="G10" s="74">
        <f>IF(E10&gt;0, F10-E10, 0)</f>
        <v>1</v>
      </c>
      <c r="H10" s="20">
        <f>'Tourenbuch &amp; Erfassung'!J10</f>
        <v>314.61</v>
      </c>
      <c r="I10" s="68" t="n">
        <v>401.1</v>
      </c>
      <c r="J10" s="69">
        <f>IF(H10&gt;0, I10-H10, 0)</f>
        <v>86.49</v>
      </c>
      <c r="K10" s="75">
        <f>IF(H10&gt;0, J10/H10, 0)</f>
        <v>0.274911795556403</v>
      </c>
      <c r="L10" s="20">
        <f>'Tourenbuch &amp; Erfassung'!L10</f>
        <v>352.36</v>
      </c>
      <c r="M10" s="75">
        <f>IF(L10&gt;0, (L10-I10)/L10, 0)</f>
        <v>-0.138324440912703</v>
      </c>
      <c r="N10" s="19" t="inlineStr">
        <is>
          <t>Standzeit Rampe Kunde</t>
        </is>
      </c>
    </row>
    <row r="11" ht="20" customHeight="1">
      <c r="A11" s="59" t="inlineStr">
        <is>
          <t>Dresden – Chemnitz</t>
        </is>
      </c>
      <c r="B11" s="72" t="n">
        <v>160</v>
      </c>
      <c r="C11" s="61" t="n">
        <v>160</v>
      </c>
      <c r="D11" s="72">
        <f>IF(B11&gt;0, C11-B11, 0)</f>
        <v>0</v>
      </c>
      <c r="E11" s="72" t="n">
        <v>3</v>
      </c>
      <c r="F11" s="61" t="n">
        <v>3</v>
      </c>
      <c r="G11" s="72">
        <f>IF(E11&gt;0, F11-E11, 0)</f>
        <v>0</v>
      </c>
      <c r="H11" s="16">
        <f>'Tourenbuch &amp; Erfassung'!J11</f>
        <v>162.8</v>
      </c>
      <c r="I11" s="62" t="n">
        <v>182.5</v>
      </c>
      <c r="J11" s="63">
        <f>IF(H11&gt;0, I11-H11, 0)</f>
        <v>19.7</v>
      </c>
      <c r="K11" s="73">
        <f>IF(H11&gt;0, J11/H11, 0)</f>
        <v>0.121007371007371</v>
      </c>
      <c r="L11" s="16">
        <f>'Tourenbuch &amp; Erfassung'!L11</f>
        <v>187.22</v>
      </c>
      <c r="M11" s="73">
        <f>IF(L11&gt;0, (L11-I11)/L11, 0)</f>
        <v>0.0252109817327209</v>
      </c>
      <c r="N11" s="15" t="inlineStr">
        <is>
          <t>Im Soll-Rahmen</t>
        </is>
      </c>
    </row>
    <row r="12" ht="20" customHeight="1">
      <c r="A12" s="65" t="inlineStr">
        <is>
          <t>Bremen – Osnabrück</t>
        </is>
      </c>
      <c r="B12" s="74" t="n">
        <v>240</v>
      </c>
      <c r="C12" s="67" t="n">
        <v>245</v>
      </c>
      <c r="D12" s="74">
        <f>IF(B12&gt;0, C12-B12, 0)</f>
        <v>5</v>
      </c>
      <c r="E12" s="74" t="n">
        <v>4</v>
      </c>
      <c r="F12" s="67" t="n">
        <v>4.3</v>
      </c>
      <c r="G12" s="74">
        <f>IF(E12&gt;0, F12-E12, 0)</f>
        <v>0.3</v>
      </c>
      <c r="H12" s="20">
        <f>'Tourenbuch &amp; Erfassung'!J12</f>
        <v>238.39</v>
      </c>
      <c r="I12" s="68" t="n">
        <v>272</v>
      </c>
      <c r="J12" s="69">
        <f>IF(H12&gt;0, I12-H12, 0)</f>
        <v>33.61</v>
      </c>
      <c r="K12" s="75">
        <f>IF(H12&gt;0, J12/H12, 0)</f>
        <v>0.140987457527581</v>
      </c>
      <c r="L12" s="20">
        <f>'Tourenbuch &amp; Erfassung'!L12</f>
        <v>267</v>
      </c>
      <c r="M12" s="75">
        <f>IF(L12&gt;0, (L12-I12)/L12, 0)</f>
        <v>-0.0187265917602996</v>
      </c>
      <c r="N12" s="19" t="inlineStr">
        <is>
          <t>Im Soll-Rahmen</t>
        </is>
      </c>
    </row>
    <row r="13" ht="20" customHeight="1">
      <c r="A13" s="59" t="inlineStr">
        <is>
          <t>Erfurt – Würzburg</t>
        </is>
      </c>
      <c r="B13" s="72" t="n">
        <v>350</v>
      </c>
      <c r="C13" s="61" t="n">
        <v>355</v>
      </c>
      <c r="D13" s="72">
        <f>IF(B13&gt;0, C13-B13, 0)</f>
        <v>5</v>
      </c>
      <c r="E13" s="72" t="n">
        <v>5.5</v>
      </c>
      <c r="F13" s="61" t="n">
        <v>5.8</v>
      </c>
      <c r="G13" s="72">
        <f>IF(E13&gt;0, F13-E13, 0)</f>
        <v>0.3</v>
      </c>
      <c r="H13" s="16">
        <f>'Tourenbuch &amp; Erfassung'!J13</f>
        <v>350.56</v>
      </c>
      <c r="I13" s="62" t="n">
        <v>394</v>
      </c>
      <c r="J13" s="63">
        <f>IF(H13&gt;0, I13-H13, 0)</f>
        <v>43.44</v>
      </c>
      <c r="K13" s="73">
        <f>IF(H13&gt;0, J13/H13, 0)</f>
        <v>0.123916020082154</v>
      </c>
      <c r="L13" s="16">
        <f>'Tourenbuch &amp; Erfassung'!L13</f>
        <v>392.63</v>
      </c>
      <c r="M13" s="73">
        <f>IF(L13&gt;0, (L13-I13)/L13, 0)</f>
        <v>-0.00348929017140821</v>
      </c>
      <c r="N13" s="15" t="inlineStr">
        <is>
          <t>Im Soll-Rahmen</t>
        </is>
      </c>
    </row>
    <row r="14" ht="20" customHeight="1">
      <c r="A14" s="65" t="inlineStr">
        <is>
          <t>Augsburg – Ulm</t>
        </is>
      </c>
      <c r="B14" s="74" t="n">
        <v>170</v>
      </c>
      <c r="C14" s="67" t="n">
        <v>172</v>
      </c>
      <c r="D14" s="74">
        <f>IF(B14&gt;0, C14-B14, 0)</f>
        <v>2</v>
      </c>
      <c r="E14" s="74" t="n">
        <v>3</v>
      </c>
      <c r="F14" s="67" t="n">
        <v>3.1</v>
      </c>
      <c r="G14" s="74">
        <f>IF(E14&gt;0, F14-E14, 0)</f>
        <v>0.1</v>
      </c>
      <c r="H14" s="20">
        <f>'Tourenbuch &amp; Erfassung'!J14</f>
        <v>170.56</v>
      </c>
      <c r="I14" s="68" t="n">
        <v>194.2</v>
      </c>
      <c r="J14" s="69">
        <f>IF(H14&gt;0, I14-H14, 0)</f>
        <v>23.64</v>
      </c>
      <c r="K14" s="75">
        <f>IF(H14&gt;0, J14/H14, 0)</f>
        <v>0.138602251407129</v>
      </c>
      <c r="L14" s="20">
        <f>'Tourenbuch &amp; Erfassung'!L14</f>
        <v>194.44</v>
      </c>
      <c r="M14" s="75">
        <f>IF(L14&gt;0, (L14-I14)/L14, 0)</f>
        <v>0.00123431392717553</v>
      </c>
      <c r="N14" s="19" t="inlineStr">
        <is>
          <t>Im Soll-Rahmen</t>
        </is>
      </c>
    </row>
    <row r="15" ht="20" customHeight="1">
      <c r="A15" s="59" t="n"/>
      <c r="B15" s="72" t="n"/>
      <c r="C15" s="61" t="n"/>
      <c r="D15" s="72">
        <f>IF(B15&gt;0, C15-B15, 0)</f>
        <v>0</v>
      </c>
      <c r="E15" s="72" t="n"/>
      <c r="F15" s="61" t="n"/>
      <c r="G15" s="72">
        <f>IF(E15&gt;0, F15-E15, 0)</f>
        <v>0</v>
      </c>
      <c r="H15" s="16" t="n"/>
      <c r="I15" s="62" t="n"/>
      <c r="J15" s="63">
        <f>IF(H15&gt;0, I15-H15, 0)</f>
        <v>0</v>
      </c>
      <c r="K15" s="73">
        <f>IF(H15&gt;0, J15/H15, 0)</f>
        <v>0</v>
      </c>
      <c r="L15" s="16" t="n"/>
      <c r="M15" s="73">
        <f>IF(L15&gt;0, (L15-I15)/L15, 0)</f>
        <v>0</v>
      </c>
      <c r="N15" s="15" t="n"/>
    </row>
    <row r="16" ht="20" customHeight="1">
      <c r="A16" s="65" t="n"/>
      <c r="B16" s="74" t="n"/>
      <c r="C16" s="67" t="n"/>
      <c r="D16" s="74">
        <f>IF(B16&gt;0, C16-B16, 0)</f>
        <v>0</v>
      </c>
      <c r="E16" s="74" t="n"/>
      <c r="F16" s="67" t="n"/>
      <c r="G16" s="74">
        <f>IF(E16&gt;0, F16-E16, 0)</f>
        <v>0</v>
      </c>
      <c r="H16" s="20" t="n"/>
      <c r="I16" s="68" t="n"/>
      <c r="J16" s="69">
        <f>IF(H16&gt;0, I16-H16, 0)</f>
        <v>0</v>
      </c>
      <c r="K16" s="75">
        <f>IF(H16&gt;0, J16/H16, 0)</f>
        <v>0</v>
      </c>
      <c r="L16" s="20" t="n"/>
      <c r="M16" s="75">
        <f>IF(L16&gt;0, (L16-I16)/L16, 0)</f>
        <v>0</v>
      </c>
      <c r="N16" s="19" t="n"/>
    </row>
    <row r="17" ht="20" customHeight="1">
      <c r="A17" s="59" t="n"/>
      <c r="B17" s="72" t="n"/>
      <c r="C17" s="61" t="n"/>
      <c r="D17" s="72">
        <f>IF(B17&gt;0, C17-B17, 0)</f>
        <v>0</v>
      </c>
      <c r="E17" s="72" t="n"/>
      <c r="F17" s="61" t="n"/>
      <c r="G17" s="72">
        <f>IF(E17&gt;0, F17-E17, 0)</f>
        <v>0</v>
      </c>
      <c r="H17" s="16" t="n"/>
      <c r="I17" s="62" t="n"/>
      <c r="J17" s="63">
        <f>IF(H17&gt;0, I17-H17, 0)</f>
        <v>0</v>
      </c>
      <c r="K17" s="73">
        <f>IF(H17&gt;0, J17/H17, 0)</f>
        <v>0</v>
      </c>
      <c r="L17" s="16" t="n"/>
      <c r="M17" s="73">
        <f>IF(L17&gt;0, (L17-I17)/L17, 0)</f>
        <v>0</v>
      </c>
      <c r="N17" s="15" t="n"/>
    </row>
    <row r="18" ht="20" customHeight="1">
      <c r="A18" s="65" t="n"/>
      <c r="B18" s="74" t="n"/>
      <c r="C18" s="67" t="n"/>
      <c r="D18" s="74">
        <f>IF(B18&gt;0, C18-B18, 0)</f>
        <v>0</v>
      </c>
      <c r="E18" s="74" t="n"/>
      <c r="F18" s="67" t="n"/>
      <c r="G18" s="74">
        <f>IF(E18&gt;0, F18-E18, 0)</f>
        <v>0</v>
      </c>
      <c r="H18" s="20" t="n"/>
      <c r="I18" s="68" t="n"/>
      <c r="J18" s="69">
        <f>IF(H18&gt;0, I18-H18, 0)</f>
        <v>0</v>
      </c>
      <c r="K18" s="75">
        <f>IF(H18&gt;0, J18/H18, 0)</f>
        <v>0</v>
      </c>
      <c r="L18" s="20" t="n"/>
      <c r="M18" s="75">
        <f>IF(L18&gt;0, (L18-I18)/L18, 0)</f>
        <v>0</v>
      </c>
      <c r="N18" s="19" t="n"/>
    </row>
    <row r="19" ht="20" customHeight="1">
      <c r="A19" s="59" t="n"/>
      <c r="B19" s="72" t="n"/>
      <c r="C19" s="61" t="n"/>
      <c r="D19" s="72">
        <f>IF(B19&gt;0, C19-B19, 0)</f>
        <v>0</v>
      </c>
      <c r="E19" s="72" t="n"/>
      <c r="F19" s="61" t="n"/>
      <c r="G19" s="72">
        <f>IF(E19&gt;0, F19-E19, 0)</f>
        <v>0</v>
      </c>
      <c r="H19" s="16" t="n"/>
      <c r="I19" s="62" t="n"/>
      <c r="J19" s="63">
        <f>IF(H19&gt;0, I19-H19, 0)</f>
        <v>0</v>
      </c>
      <c r="K19" s="73">
        <f>IF(H19&gt;0, J19/H19, 0)</f>
        <v>0</v>
      </c>
      <c r="L19" s="16" t="n"/>
      <c r="M19" s="73">
        <f>IF(L19&gt;0, (L19-I19)/L19, 0)</f>
        <v>0</v>
      </c>
      <c r="N19" s="15" t="n"/>
    </row>
    <row r="20" ht="20" customHeight="1">
      <c r="A20" s="65" t="n"/>
      <c r="B20" s="74" t="n"/>
      <c r="C20" s="67" t="n"/>
      <c r="D20" s="74">
        <f>IF(B20&gt;0, C20-B20, 0)</f>
        <v>0</v>
      </c>
      <c r="E20" s="74" t="n"/>
      <c r="F20" s="67" t="n"/>
      <c r="G20" s="74">
        <f>IF(E20&gt;0, F20-E20, 0)</f>
        <v>0</v>
      </c>
      <c r="H20" s="20" t="n"/>
      <c r="I20" s="68" t="n"/>
      <c r="J20" s="69">
        <f>IF(H20&gt;0, I20-H20, 0)</f>
        <v>0</v>
      </c>
      <c r="K20" s="75">
        <f>IF(H20&gt;0, J20/H20, 0)</f>
        <v>0</v>
      </c>
      <c r="L20" s="20" t="n"/>
      <c r="M20" s="75">
        <f>IF(L20&gt;0, (L20-I20)/L20, 0)</f>
        <v>0</v>
      </c>
      <c r="N20" s="19" t="n"/>
    </row>
    <row r="21" ht="20" customHeight="1">
      <c r="A21" s="59" t="n"/>
      <c r="B21" s="72" t="n"/>
      <c r="C21" s="61" t="n"/>
      <c r="D21" s="72">
        <f>IF(B21&gt;0, C21-B21, 0)</f>
        <v>0</v>
      </c>
      <c r="E21" s="72" t="n"/>
      <c r="F21" s="61" t="n"/>
      <c r="G21" s="72">
        <f>IF(E21&gt;0, F21-E21, 0)</f>
        <v>0</v>
      </c>
      <c r="H21" s="16" t="n"/>
      <c r="I21" s="62" t="n"/>
      <c r="J21" s="63">
        <f>IF(H21&gt;0, I21-H21, 0)</f>
        <v>0</v>
      </c>
      <c r="K21" s="73">
        <f>IF(H21&gt;0, J21/H21, 0)</f>
        <v>0</v>
      </c>
      <c r="L21" s="16" t="n"/>
      <c r="M21" s="73">
        <f>IF(L21&gt;0, (L21-I21)/L21, 0)</f>
        <v>0</v>
      </c>
      <c r="N21" s="15" t="n"/>
    </row>
    <row r="22" ht="20" customHeight="1">
      <c r="A22" s="65" t="n"/>
      <c r="B22" s="74" t="n"/>
      <c r="C22" s="67" t="n"/>
      <c r="D22" s="74">
        <f>IF(B22&gt;0, C22-B22, 0)</f>
        <v>0</v>
      </c>
      <c r="E22" s="74" t="n"/>
      <c r="F22" s="67" t="n"/>
      <c r="G22" s="74">
        <f>IF(E22&gt;0, F22-E22, 0)</f>
        <v>0</v>
      </c>
      <c r="H22" s="20" t="n"/>
      <c r="I22" s="68" t="n"/>
      <c r="J22" s="69">
        <f>IF(H22&gt;0, I22-H22, 0)</f>
        <v>0</v>
      </c>
      <c r="K22" s="75">
        <f>IF(H22&gt;0, J22/H22, 0)</f>
        <v>0</v>
      </c>
      <c r="L22" s="20" t="n"/>
      <c r="M22" s="75">
        <f>IF(L22&gt;0, (L22-I22)/L22, 0)</f>
        <v>0</v>
      </c>
      <c r="N22" s="19" t="n"/>
    </row>
    <row r="23" ht="20" customHeight="1">
      <c r="A23" s="59" t="n"/>
      <c r="B23" s="72" t="n"/>
      <c r="C23" s="61" t="n"/>
      <c r="D23" s="72">
        <f>IF(B23&gt;0, C23-B23, 0)</f>
        <v>0</v>
      </c>
      <c r="E23" s="72" t="n"/>
      <c r="F23" s="61" t="n"/>
      <c r="G23" s="72">
        <f>IF(E23&gt;0, F23-E23, 0)</f>
        <v>0</v>
      </c>
      <c r="H23" s="16" t="n"/>
      <c r="I23" s="62" t="n"/>
      <c r="J23" s="63">
        <f>IF(H23&gt;0, I23-H23, 0)</f>
        <v>0</v>
      </c>
      <c r="K23" s="73">
        <f>IF(H23&gt;0, J23/H23, 0)</f>
        <v>0</v>
      </c>
      <c r="L23" s="16" t="n"/>
      <c r="M23" s="73">
        <f>IF(L23&gt;0, (L23-I23)/L23, 0)</f>
        <v>0</v>
      </c>
      <c r="N23" s="15" t="n"/>
    </row>
    <row r="24" ht="20" customHeight="1">
      <c r="A24" s="65" t="n"/>
      <c r="B24" s="74" t="n"/>
      <c r="C24" s="67" t="n"/>
      <c r="D24" s="74">
        <f>IF(B24&gt;0, C24-B24, 0)</f>
        <v>0</v>
      </c>
      <c r="E24" s="74" t="n"/>
      <c r="F24" s="67" t="n"/>
      <c r="G24" s="74">
        <f>IF(E24&gt;0, F24-E24, 0)</f>
        <v>0</v>
      </c>
      <c r="H24" s="20" t="n"/>
      <c r="I24" s="68" t="n"/>
      <c r="J24" s="69">
        <f>IF(H24&gt;0, I24-H24, 0)</f>
        <v>0</v>
      </c>
      <c r="K24" s="75">
        <f>IF(H24&gt;0, J24/H24, 0)</f>
        <v>0</v>
      </c>
      <c r="L24" s="20" t="n"/>
      <c r="M24" s="75">
        <f>IF(L24&gt;0, (L24-I24)/L24, 0)</f>
        <v>0</v>
      </c>
      <c r="N24" s="19" t="n"/>
    </row>
    <row r="25" ht="20" customHeight="1">
      <c r="A25" s="59" t="n"/>
      <c r="B25" s="72" t="n"/>
      <c r="C25" s="61" t="n"/>
      <c r="D25" s="72">
        <f>IF(B25&gt;0, C25-B25, 0)</f>
        <v>0</v>
      </c>
      <c r="E25" s="72" t="n"/>
      <c r="F25" s="61" t="n"/>
      <c r="G25" s="72">
        <f>IF(E25&gt;0, F25-E25, 0)</f>
        <v>0</v>
      </c>
      <c r="H25" s="16" t="n"/>
      <c r="I25" s="62" t="n"/>
      <c r="J25" s="63">
        <f>IF(H25&gt;0, I25-H25, 0)</f>
        <v>0</v>
      </c>
      <c r="K25" s="73">
        <f>IF(H25&gt;0, J25/H25, 0)</f>
        <v>0</v>
      </c>
      <c r="L25" s="16" t="n"/>
      <c r="M25" s="73">
        <f>IF(L25&gt;0, (L25-I25)/L25, 0)</f>
        <v>0</v>
      </c>
      <c r="N25" s="15" t="n"/>
    </row>
    <row r="26" ht="20" customHeight="1">
      <c r="A26" s="65" t="n"/>
      <c r="B26" s="74" t="n"/>
      <c r="C26" s="67" t="n"/>
      <c r="D26" s="74">
        <f>IF(B26&gt;0, C26-B26, 0)</f>
        <v>0</v>
      </c>
      <c r="E26" s="74" t="n"/>
      <c r="F26" s="67" t="n"/>
      <c r="G26" s="74">
        <f>IF(E26&gt;0, F26-E26, 0)</f>
        <v>0</v>
      </c>
      <c r="H26" s="20" t="n"/>
      <c r="I26" s="68" t="n"/>
      <c r="J26" s="69">
        <f>IF(H26&gt;0, I26-H26, 0)</f>
        <v>0</v>
      </c>
      <c r="K26" s="75">
        <f>IF(H26&gt;0, J26/H26, 0)</f>
        <v>0</v>
      </c>
      <c r="L26" s="20" t="n"/>
      <c r="M26" s="75">
        <f>IF(L26&gt;0, (L26-I26)/L26, 0)</f>
        <v>0</v>
      </c>
      <c r="N26" s="19" t="n"/>
    </row>
    <row r="27" ht="20" customHeight="1">
      <c r="A27" s="59" t="n"/>
      <c r="B27" s="72" t="n"/>
      <c r="C27" s="61" t="n"/>
      <c r="D27" s="72">
        <f>IF(B27&gt;0, C27-B27, 0)</f>
        <v>0</v>
      </c>
      <c r="E27" s="72" t="n"/>
      <c r="F27" s="61" t="n"/>
      <c r="G27" s="72">
        <f>IF(E27&gt;0, F27-E27, 0)</f>
        <v>0</v>
      </c>
      <c r="H27" s="16" t="n"/>
      <c r="I27" s="62" t="n"/>
      <c r="J27" s="63">
        <f>IF(H27&gt;0, I27-H27, 0)</f>
        <v>0</v>
      </c>
      <c r="K27" s="73">
        <f>IF(H27&gt;0, J27/H27, 0)</f>
        <v>0</v>
      </c>
      <c r="L27" s="16" t="n"/>
      <c r="M27" s="73">
        <f>IF(L27&gt;0, (L27-I27)/L27, 0)</f>
        <v>0</v>
      </c>
      <c r="N27" s="15" t="n"/>
    </row>
    <row r="28" ht="20" customHeight="1">
      <c r="A28" s="65" t="n"/>
      <c r="B28" s="74" t="n"/>
      <c r="C28" s="67" t="n"/>
      <c r="D28" s="74">
        <f>IF(B28&gt;0, C28-B28, 0)</f>
        <v>0</v>
      </c>
      <c r="E28" s="74" t="n"/>
      <c r="F28" s="67" t="n"/>
      <c r="G28" s="74">
        <f>IF(E28&gt;0, F28-E28, 0)</f>
        <v>0</v>
      </c>
      <c r="H28" s="20" t="n"/>
      <c r="I28" s="68" t="n"/>
      <c r="J28" s="69">
        <f>IF(H28&gt;0, I28-H28, 0)</f>
        <v>0</v>
      </c>
      <c r="K28" s="75">
        <f>IF(H28&gt;0, J28/H28, 0)</f>
        <v>0</v>
      </c>
      <c r="L28" s="20" t="n"/>
      <c r="M28" s="75">
        <f>IF(L28&gt;0, (L28-I28)/L28, 0)</f>
        <v>0</v>
      </c>
      <c r="N28" s="19" t="n"/>
    </row>
    <row r="29" ht="20" customHeight="1">
      <c r="A29" s="59" t="n"/>
      <c r="B29" s="72" t="n"/>
      <c r="C29" s="61" t="n"/>
      <c r="D29" s="72">
        <f>IF(B29&gt;0, C29-B29, 0)</f>
        <v>0</v>
      </c>
      <c r="E29" s="72" t="n"/>
      <c r="F29" s="61" t="n"/>
      <c r="G29" s="72">
        <f>IF(E29&gt;0, F29-E29, 0)</f>
        <v>0</v>
      </c>
      <c r="H29" s="16" t="n"/>
      <c r="I29" s="62" t="n"/>
      <c r="J29" s="63">
        <f>IF(H29&gt;0, I29-H29, 0)</f>
        <v>0</v>
      </c>
      <c r="K29" s="73">
        <f>IF(H29&gt;0, J29/H29, 0)</f>
        <v>0</v>
      </c>
      <c r="L29" s="16" t="n"/>
      <c r="M29" s="73">
        <f>IF(L29&gt;0, (L29-I29)/L29, 0)</f>
        <v>0</v>
      </c>
      <c r="N29" s="15" t="n"/>
    </row>
    <row r="30" ht="20" customHeight="1">
      <c r="A30" s="65" t="n"/>
      <c r="B30" s="74" t="n"/>
      <c r="C30" s="67" t="n"/>
      <c r="D30" s="74">
        <f>IF(B30&gt;0, C30-B30, 0)</f>
        <v>0</v>
      </c>
      <c r="E30" s="74" t="n"/>
      <c r="F30" s="67" t="n"/>
      <c r="G30" s="74">
        <f>IF(E30&gt;0, F30-E30, 0)</f>
        <v>0</v>
      </c>
      <c r="H30" s="20" t="n"/>
      <c r="I30" s="68" t="n"/>
      <c r="J30" s="69">
        <f>IF(H30&gt;0, I30-H30, 0)</f>
        <v>0</v>
      </c>
      <c r="K30" s="75">
        <f>IF(H30&gt;0, J30/H30, 0)</f>
        <v>0</v>
      </c>
      <c r="L30" s="20" t="n"/>
      <c r="M30" s="75">
        <f>IF(L30&gt;0, (L30-I30)/L30, 0)</f>
        <v>0</v>
      </c>
      <c r="N30" s="19" t="n"/>
    </row>
    <row r="31" ht="20" customHeight="1">
      <c r="A31" s="59" t="n"/>
      <c r="B31" s="72" t="n"/>
      <c r="C31" s="61" t="n"/>
      <c r="D31" s="72">
        <f>IF(B31&gt;0, C31-B31, 0)</f>
        <v>0</v>
      </c>
      <c r="E31" s="72" t="n"/>
      <c r="F31" s="61" t="n"/>
      <c r="G31" s="72">
        <f>IF(E31&gt;0, F31-E31, 0)</f>
        <v>0</v>
      </c>
      <c r="H31" s="16" t="n"/>
      <c r="I31" s="62" t="n"/>
      <c r="J31" s="63">
        <f>IF(H31&gt;0, I31-H31, 0)</f>
        <v>0</v>
      </c>
      <c r="K31" s="73">
        <f>IF(H31&gt;0, J31/H31, 0)</f>
        <v>0</v>
      </c>
      <c r="L31" s="16" t="n"/>
      <c r="M31" s="73">
        <f>IF(L31&gt;0, (L31-I31)/L31, 0)</f>
        <v>0</v>
      </c>
      <c r="N31" s="15" t="n"/>
    </row>
    <row r="32" ht="20" customHeight="1">
      <c r="A32" s="65" t="n"/>
      <c r="B32" s="74" t="n"/>
      <c r="C32" s="67" t="n"/>
      <c r="D32" s="74">
        <f>IF(B32&gt;0, C32-B32, 0)</f>
        <v>0</v>
      </c>
      <c r="E32" s="74" t="n"/>
      <c r="F32" s="67" t="n"/>
      <c r="G32" s="74">
        <f>IF(E32&gt;0, F32-E32, 0)</f>
        <v>0</v>
      </c>
      <c r="H32" s="20" t="n"/>
      <c r="I32" s="68" t="n"/>
      <c r="J32" s="69">
        <f>IF(H32&gt;0, I32-H32, 0)</f>
        <v>0</v>
      </c>
      <c r="K32" s="75">
        <f>IF(H32&gt;0, J32/H32, 0)</f>
        <v>0</v>
      </c>
      <c r="L32" s="20" t="n"/>
      <c r="M32" s="75">
        <f>IF(L32&gt;0, (L32-I32)/L32, 0)</f>
        <v>0</v>
      </c>
      <c r="N32" s="19" t="n"/>
    </row>
    <row r="33" ht="20" customHeight="1">
      <c r="A33" s="59" t="n"/>
      <c r="B33" s="72" t="n"/>
      <c r="C33" s="61" t="n"/>
      <c r="D33" s="72">
        <f>IF(B33&gt;0, C33-B33, 0)</f>
        <v>0</v>
      </c>
      <c r="E33" s="72" t="n"/>
      <c r="F33" s="61" t="n"/>
      <c r="G33" s="72">
        <f>IF(E33&gt;0, F33-E33, 0)</f>
        <v>0</v>
      </c>
      <c r="H33" s="16" t="n"/>
      <c r="I33" s="62" t="n"/>
      <c r="J33" s="63">
        <f>IF(H33&gt;0, I33-H33, 0)</f>
        <v>0</v>
      </c>
      <c r="K33" s="73">
        <f>IF(H33&gt;0, J33/H33, 0)</f>
        <v>0</v>
      </c>
      <c r="L33" s="16" t="n"/>
      <c r="M33" s="73">
        <f>IF(L33&gt;0, (L33-I33)/L33, 0)</f>
        <v>0</v>
      </c>
      <c r="N33" s="15" t="n"/>
    </row>
    <row r="34" ht="20" customHeight="1">
      <c r="A34" s="65" t="n"/>
      <c r="B34" s="74" t="n"/>
      <c r="C34" s="67" t="n"/>
      <c r="D34" s="74">
        <f>IF(B34&gt;0, C34-B34, 0)</f>
        <v>0</v>
      </c>
      <c r="E34" s="74" t="n"/>
      <c r="F34" s="67" t="n"/>
      <c r="G34" s="74">
        <f>IF(E34&gt;0, F34-E34, 0)</f>
        <v>0</v>
      </c>
      <c r="H34" s="20" t="n"/>
      <c r="I34" s="68" t="n"/>
      <c r="J34" s="69">
        <f>IF(H34&gt;0, I34-H34, 0)</f>
        <v>0</v>
      </c>
      <c r="K34" s="75">
        <f>IF(H34&gt;0, J34/H34, 0)</f>
        <v>0</v>
      </c>
      <c r="L34" s="20" t="n"/>
      <c r="M34" s="75">
        <f>IF(L34&gt;0, (L34-I34)/L34, 0)</f>
        <v>0</v>
      </c>
      <c r="N34" s="19" t="n"/>
    </row>
    <row r="35" ht="20" customHeight="1">
      <c r="A35" s="59" t="n"/>
      <c r="B35" s="72" t="n"/>
      <c r="C35" s="61" t="n"/>
      <c r="D35" s="72">
        <f>IF(B35&gt;0, C35-B35, 0)</f>
        <v>0</v>
      </c>
      <c r="E35" s="72" t="n"/>
      <c r="F35" s="61" t="n"/>
      <c r="G35" s="72">
        <f>IF(E35&gt;0, F35-E35, 0)</f>
        <v>0</v>
      </c>
      <c r="H35" s="16" t="n"/>
      <c r="I35" s="62" t="n"/>
      <c r="J35" s="63">
        <f>IF(H35&gt;0, I35-H35, 0)</f>
        <v>0</v>
      </c>
      <c r="K35" s="73">
        <f>IF(H35&gt;0, J35/H35, 0)</f>
        <v>0</v>
      </c>
      <c r="L35" s="16" t="n"/>
      <c r="M35" s="73">
        <f>IF(L35&gt;0, (L35-I35)/L35, 0)</f>
        <v>0</v>
      </c>
      <c r="N35" s="15" t="n"/>
    </row>
    <row r="36" ht="20" customHeight="1">
      <c r="A36" s="65" t="n"/>
      <c r="B36" s="74" t="n"/>
      <c r="C36" s="67" t="n"/>
      <c r="D36" s="74">
        <f>IF(B36&gt;0, C36-B36, 0)</f>
        <v>0</v>
      </c>
      <c r="E36" s="74" t="n"/>
      <c r="F36" s="67" t="n"/>
      <c r="G36" s="74">
        <f>IF(E36&gt;0, F36-E36, 0)</f>
        <v>0</v>
      </c>
      <c r="H36" s="20" t="n"/>
      <c r="I36" s="68" t="n"/>
      <c r="J36" s="69">
        <f>IF(H36&gt;0, I36-H36, 0)</f>
        <v>0</v>
      </c>
      <c r="K36" s="75">
        <f>IF(H36&gt;0, J36/H36, 0)</f>
        <v>0</v>
      </c>
      <c r="L36" s="20" t="n"/>
      <c r="M36" s="75">
        <f>IF(L36&gt;0, (L36-I36)/L36, 0)</f>
        <v>0</v>
      </c>
      <c r="N36" s="19" t="n"/>
    </row>
    <row r="37" ht="20" customHeight="1">
      <c r="A37" s="59" t="n"/>
      <c r="B37" s="72" t="n"/>
      <c r="C37" s="61" t="n"/>
      <c r="D37" s="72">
        <f>IF(B37&gt;0, C37-B37, 0)</f>
        <v>0</v>
      </c>
      <c r="E37" s="72" t="n"/>
      <c r="F37" s="61" t="n"/>
      <c r="G37" s="72">
        <f>IF(E37&gt;0, F37-E37, 0)</f>
        <v>0</v>
      </c>
      <c r="H37" s="16" t="n"/>
      <c r="I37" s="62" t="n"/>
      <c r="J37" s="63">
        <f>IF(H37&gt;0, I37-H37, 0)</f>
        <v>0</v>
      </c>
      <c r="K37" s="73">
        <f>IF(H37&gt;0, J37/H37, 0)</f>
        <v>0</v>
      </c>
      <c r="L37" s="16" t="n"/>
      <c r="M37" s="73">
        <f>IF(L37&gt;0, (L37-I37)/L37, 0)</f>
        <v>0</v>
      </c>
      <c r="N37" s="15" t="n"/>
    </row>
    <row r="38" ht="20" customHeight="1">
      <c r="A38" s="65" t="n"/>
      <c r="B38" s="74" t="n"/>
      <c r="C38" s="67" t="n"/>
      <c r="D38" s="74">
        <f>IF(B38&gt;0, C38-B38, 0)</f>
        <v>0</v>
      </c>
      <c r="E38" s="74" t="n"/>
      <c r="F38" s="67" t="n"/>
      <c r="G38" s="74">
        <f>IF(E38&gt;0, F38-E38, 0)</f>
        <v>0</v>
      </c>
      <c r="H38" s="20" t="n"/>
      <c r="I38" s="68" t="n"/>
      <c r="J38" s="69">
        <f>IF(H38&gt;0, I38-H38, 0)</f>
        <v>0</v>
      </c>
      <c r="K38" s="75">
        <f>IF(H38&gt;0, J38/H38, 0)</f>
        <v>0</v>
      </c>
      <c r="L38" s="20" t="n"/>
      <c r="M38" s="75">
        <f>IF(L38&gt;0, (L38-I38)/L38, 0)</f>
        <v>0</v>
      </c>
      <c r="N38" s="19" t="n"/>
    </row>
    <row r="39" ht="20" customHeight="1">
      <c r="A39" s="59" t="n"/>
      <c r="B39" s="72" t="n"/>
      <c r="C39" s="61" t="n"/>
      <c r="D39" s="72">
        <f>IF(B39&gt;0, C39-B39, 0)</f>
        <v>0</v>
      </c>
      <c r="E39" s="72" t="n"/>
      <c r="F39" s="61" t="n"/>
      <c r="G39" s="72">
        <f>IF(E39&gt;0, F39-E39, 0)</f>
        <v>0</v>
      </c>
      <c r="H39" s="16" t="n"/>
      <c r="I39" s="62" t="n"/>
      <c r="J39" s="63">
        <f>IF(H39&gt;0, I39-H39, 0)</f>
        <v>0</v>
      </c>
      <c r="K39" s="73">
        <f>IF(H39&gt;0, J39/H39, 0)</f>
        <v>0</v>
      </c>
      <c r="L39" s="16" t="n"/>
      <c r="M39" s="73">
        <f>IF(L39&gt;0, (L39-I39)/L39, 0)</f>
        <v>0</v>
      </c>
      <c r="N39" s="15" t="n"/>
    </row>
    <row r="40" ht="20" customHeight="1">
      <c r="A40" s="65" t="n"/>
      <c r="B40" s="74" t="n"/>
      <c r="C40" s="67" t="n"/>
      <c r="D40" s="74">
        <f>IF(B40&gt;0, C40-B40, 0)</f>
        <v>0</v>
      </c>
      <c r="E40" s="74" t="n"/>
      <c r="F40" s="67" t="n"/>
      <c r="G40" s="74">
        <f>IF(E40&gt;0, F40-E40, 0)</f>
        <v>0</v>
      </c>
      <c r="H40" s="20" t="n"/>
      <c r="I40" s="68" t="n"/>
      <c r="J40" s="69">
        <f>IF(H40&gt;0, I40-H40, 0)</f>
        <v>0</v>
      </c>
      <c r="K40" s="75">
        <f>IF(H40&gt;0, J40/H40, 0)</f>
        <v>0</v>
      </c>
      <c r="L40" s="20" t="n"/>
      <c r="M40" s="75">
        <f>IF(L40&gt;0, (L40-I40)/L40, 0)</f>
        <v>0</v>
      </c>
      <c r="N40" s="19" t="n"/>
    </row>
    <row r="41" ht="20" customHeight="1">
      <c r="A41" s="59" t="n"/>
      <c r="B41" s="72" t="n"/>
      <c r="C41" s="61" t="n"/>
      <c r="D41" s="72">
        <f>IF(B41&gt;0, C41-B41, 0)</f>
        <v>0</v>
      </c>
      <c r="E41" s="72" t="n"/>
      <c r="F41" s="61" t="n"/>
      <c r="G41" s="72">
        <f>IF(E41&gt;0, F41-E41, 0)</f>
        <v>0</v>
      </c>
      <c r="H41" s="16" t="n"/>
      <c r="I41" s="62" t="n"/>
      <c r="J41" s="63">
        <f>IF(H41&gt;0, I41-H41, 0)</f>
        <v>0</v>
      </c>
      <c r="K41" s="73">
        <f>IF(H41&gt;0, J41/H41, 0)</f>
        <v>0</v>
      </c>
      <c r="L41" s="16" t="n"/>
      <c r="M41" s="73">
        <f>IF(L41&gt;0, (L41-I41)/L41, 0)</f>
        <v>0</v>
      </c>
      <c r="N41" s="15" t="n"/>
    </row>
    <row r="42" ht="20" customHeight="1">
      <c r="A42" s="65" t="n"/>
      <c r="B42" s="74" t="n"/>
      <c r="C42" s="67" t="n"/>
      <c r="D42" s="74">
        <f>IF(B42&gt;0, C42-B42, 0)</f>
        <v>0</v>
      </c>
      <c r="E42" s="74" t="n"/>
      <c r="F42" s="67" t="n"/>
      <c r="G42" s="74">
        <f>IF(E42&gt;0, F42-E42, 0)</f>
        <v>0</v>
      </c>
      <c r="H42" s="20" t="n"/>
      <c r="I42" s="68" t="n"/>
      <c r="J42" s="69">
        <f>IF(H42&gt;0, I42-H42, 0)</f>
        <v>0</v>
      </c>
      <c r="K42" s="75">
        <f>IF(H42&gt;0, J42/H42, 0)</f>
        <v>0</v>
      </c>
      <c r="L42" s="20" t="n"/>
      <c r="M42" s="75">
        <f>IF(L42&gt;0, (L42-I42)/L42, 0)</f>
        <v>0</v>
      </c>
      <c r="N42" s="19" t="n"/>
    </row>
    <row r="43" ht="20" customHeight="1">
      <c r="A43" s="59" t="n"/>
      <c r="B43" s="72" t="n"/>
      <c r="C43" s="61" t="n"/>
      <c r="D43" s="72">
        <f>IF(B43&gt;0, C43-B43, 0)</f>
        <v>0</v>
      </c>
      <c r="E43" s="72" t="n"/>
      <c r="F43" s="61" t="n"/>
      <c r="G43" s="72">
        <f>IF(E43&gt;0, F43-E43, 0)</f>
        <v>0</v>
      </c>
      <c r="H43" s="16" t="n"/>
      <c r="I43" s="62" t="n"/>
      <c r="J43" s="63">
        <f>IF(H43&gt;0, I43-H43, 0)</f>
        <v>0</v>
      </c>
      <c r="K43" s="73">
        <f>IF(H43&gt;0, J43/H43, 0)</f>
        <v>0</v>
      </c>
      <c r="L43" s="16" t="n"/>
      <c r="M43" s="73">
        <f>IF(L43&gt;0, (L43-I43)/L43, 0)</f>
        <v>0</v>
      </c>
      <c r="N43" s="15" t="n"/>
    </row>
    <row r="44" ht="20" customHeight="1">
      <c r="A44" s="65" t="n"/>
      <c r="B44" s="74" t="n"/>
      <c r="C44" s="67" t="n"/>
      <c r="D44" s="74">
        <f>IF(B44&gt;0, C44-B44, 0)</f>
        <v>0</v>
      </c>
      <c r="E44" s="74" t="n"/>
      <c r="F44" s="67" t="n"/>
      <c r="G44" s="74">
        <f>IF(E44&gt;0, F44-E44, 0)</f>
        <v>0</v>
      </c>
      <c r="H44" s="20" t="n"/>
      <c r="I44" s="68" t="n"/>
      <c r="J44" s="69">
        <f>IF(H44&gt;0, I44-H44, 0)</f>
        <v>0</v>
      </c>
      <c r="K44" s="75">
        <f>IF(H44&gt;0, J44/H44, 0)</f>
        <v>0</v>
      </c>
      <c r="L44" s="20" t="n"/>
      <c r="M44" s="75">
        <f>IF(L44&gt;0, (L44-I44)/L44, 0)</f>
        <v>0</v>
      </c>
      <c r="N44" s="19" t="n"/>
    </row>
    <row r="45" ht="24" customHeight="1">
      <c r="A45" s="23" t="inlineStr">
        <is>
          <t>GESAMTSUMME / MITTELWERT</t>
        </is>
      </c>
      <c r="B45" s="71">
        <f>SUM(B5:B44)</f>
        <v>2920</v>
      </c>
      <c r="C45" s="71">
        <f>SUM(C5:C44)</f>
        <v>2991</v>
      </c>
      <c r="D45" s="71">
        <f>C45-B45</f>
        <v>71</v>
      </c>
      <c r="E45" s="71">
        <f>SUM(E5:E44)</f>
        <v>48</v>
      </c>
      <c r="F45" s="71">
        <f>SUM(F5:F44)</f>
        <v>51.7</v>
      </c>
      <c r="G45" s="71">
        <f>F45-E45</f>
        <v>3.7</v>
      </c>
      <c r="H45" s="24">
        <f>SUM(H5:H44)</f>
        <v>2944.03</v>
      </c>
      <c r="I45" s="24">
        <f>SUM(I5:I44)</f>
        <v>3396.8</v>
      </c>
      <c r="J45" s="24">
        <f>I45-H45</f>
        <v>452.77</v>
      </c>
      <c r="K45" s="25">
        <f>IF(H45&gt;0, J45/H45, 0)</f>
        <v>0.153792590428766</v>
      </c>
      <c r="L45" s="24">
        <f>SUM(L5:L44)</f>
        <v>3321.34</v>
      </c>
      <c r="M45" s="25">
        <f>IF(L45&gt;0, (L45-I45)/L45, 0)</f>
        <v>-0.0227197456448301</v>
      </c>
      <c r="N45" s="26" t="inlineStr">
        <is>
          <t>Gesamtabweichung</t>
        </is>
      </c>
    </row>
  </sheetData>
  <mergeCells count="2">
    <mergeCell ref="A3:N3"/>
    <mergeCell ref="A2:N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134F5C"/>
    <outlinePr summaryBelow="1" summaryRight="1"/>
    <pageSetUpPr/>
  </sheetPr>
  <dimension ref="B2:H25"/>
  <sheetViews>
    <sheetView showGridLines="1" workbookViewId="0">
      <pane xSplit="1" ySplit="5" topLeftCell="B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" customWidth="1" min="1" max="1"/>
    <col width="28" customWidth="1" min="2" max="2"/>
    <col width="32" customWidth="1" min="3" max="3"/>
    <col width="18" customWidth="1" min="4" max="4"/>
    <col width="16" customWidth="1" min="5" max="5"/>
    <col width="20" customWidth="1" min="6" max="6"/>
    <col width="18" customWidth="1" min="7" max="7"/>
    <col width="18" customWidth="1" min="8" max="8"/>
  </cols>
  <sheetData>
    <row r="2" ht="28" customHeight="1">
      <c r="B2" s="37" t="inlineStr">
        <is>
          <t>FUHRPARK-STAMMDATEN &amp; ZENTRALE KOSTENSÄTZE</t>
        </is>
      </c>
    </row>
    <row r="3" ht="18" customHeight="1">
      <c r="B3" s="38" t="inlineStr">
        <is>
          <t>Referenztabelle für Fahrzeugtypen, Verbräuche, Mautklassen, Personalsätze und Gemeinkostensätze</t>
        </is>
      </c>
    </row>
    <row r="5" ht="22" customHeight="1">
      <c r="B5" s="13" t="inlineStr">
        <is>
          <t>1. AKTUELLE BASIS-KOSTENSÄTZE &amp; PARAMETER</t>
        </is>
      </c>
    </row>
    <row r="6" ht="30" customHeight="1">
      <c r="B6" s="14" t="inlineStr">
        <is>
          <t>Kategorie</t>
        </is>
      </c>
      <c r="C6" s="14" t="inlineStr">
        <is>
          <t>Parameter / Kostenart</t>
        </is>
      </c>
      <c r="D6" s="14" t="inlineStr">
        <is>
          <t>Aktueller Wert</t>
        </is>
      </c>
      <c r="E6" s="14" t="inlineStr">
        <is>
          <t>Einheit</t>
        </is>
      </c>
      <c r="F6" s="14" t="inlineStr">
        <is>
          <t>Gültig ab</t>
        </is>
      </c>
      <c r="G6" s="14" t="inlineStr">
        <is>
          <t>Erläuterung &amp; Hinweistext</t>
        </is>
      </c>
    </row>
    <row r="7" ht="20" customHeight="1">
      <c r="B7" s="46" t="inlineStr">
        <is>
          <t>Kraftstoff</t>
        </is>
      </c>
      <c r="C7" s="46" t="inlineStr">
        <is>
          <t>Referenz-Dieselpreis (netto)</t>
        </is>
      </c>
      <c r="D7" s="42" t="n">
        <v>1.72</v>
      </c>
      <c r="E7" s="18" t="inlineStr">
        <is>
          <t>€ / Liter</t>
        </is>
      </c>
      <c r="F7" s="60" t="inlineStr">
        <is>
          <t>2026-03-01</t>
        </is>
      </c>
      <c r="G7" s="15" t="inlineStr">
        <is>
          <t>Durchschnittlicher Flottenbezugspreis netto (wöchentl. Update)</t>
        </is>
      </c>
    </row>
    <row r="8" ht="20" customHeight="1">
      <c r="B8" s="39" t="inlineStr">
        <is>
          <t>Kraftstoff</t>
        </is>
      </c>
      <c r="C8" s="39" t="inlineStr">
        <is>
          <t>AdBlue-Zusatzkosten (netto)</t>
        </is>
      </c>
      <c r="D8" s="42" t="n">
        <v>0.08</v>
      </c>
      <c r="E8" s="22" t="inlineStr">
        <is>
          <t>€ / Liter</t>
        </is>
      </c>
      <c r="F8" s="66" t="inlineStr">
        <is>
          <t>2026-03-01</t>
        </is>
      </c>
      <c r="G8" s="19" t="inlineStr">
        <is>
          <t>Verbrauch ca. 5% des Dieselvolumens</t>
        </is>
      </c>
    </row>
    <row r="9" ht="20" customHeight="1">
      <c r="B9" s="46" t="inlineStr">
        <is>
          <t>Personal</t>
        </is>
      </c>
      <c r="C9" s="46" t="inlineStr">
        <is>
          <t>Standard-Fahrerstundensatz</t>
        </is>
      </c>
      <c r="D9" s="42" t="n">
        <v>26</v>
      </c>
      <c r="E9" s="18" t="inlineStr">
        <is>
          <t>€ / Std.</t>
        </is>
      </c>
      <c r="F9" s="60" t="inlineStr">
        <is>
          <t>2026-01-01</t>
        </is>
      </c>
      <c r="G9" s="15" t="inlineStr">
        <is>
          <t>Kalkulatorischer Arbeitgeberbrutto-Stundensatz</t>
        </is>
      </c>
    </row>
    <row r="10" ht="20" customHeight="1">
      <c r="B10" s="39" t="inlineStr">
        <is>
          <t>Personal</t>
        </is>
      </c>
      <c r="C10" s="39" t="inlineStr">
        <is>
          <t>Nacht- &amp; Feiertagszuschlag</t>
        </is>
      </c>
      <c r="D10" s="44" t="n">
        <v>0.25</v>
      </c>
      <c r="E10" s="22" t="inlineStr">
        <is>
          <t>%</t>
        </is>
      </c>
      <c r="F10" s="66" t="inlineStr">
        <is>
          <t>2026-01-01</t>
        </is>
      </c>
      <c r="G10" s="19" t="inlineStr">
        <is>
          <t>Zuschlag auf Fahrerlohn für Sonderfahrten</t>
        </is>
      </c>
    </row>
    <row r="11" ht="20" customHeight="1">
      <c r="B11" s="46" t="inlineStr">
        <is>
          <t>Gemeinkosten</t>
        </is>
      </c>
      <c r="C11" s="46" t="inlineStr">
        <is>
          <t>Fuhrpark-Gemeinkostensatz</t>
        </is>
      </c>
      <c r="D11" s="44" t="n">
        <v>0.08</v>
      </c>
      <c r="E11" s="18" t="inlineStr">
        <is>
          <t>%</t>
        </is>
      </c>
      <c r="F11" s="60" t="inlineStr">
        <is>
          <t>2026-01-01</t>
        </is>
      </c>
      <c r="G11" s="15" t="inlineStr">
        <is>
          <t>Umlage für Fuhrparkleitung, Disposition &amp; IT</t>
        </is>
      </c>
    </row>
    <row r="12" ht="20" customHeight="1">
      <c r="B12" s="39" t="inlineStr">
        <is>
          <t>Gemeinkosten</t>
        </is>
      </c>
      <c r="C12" s="39" t="inlineStr">
        <is>
          <t>Verwaltungsgemeinkostensatz</t>
        </is>
      </c>
      <c r="D12" s="44" t="n">
        <v>0.05</v>
      </c>
      <c r="E12" s="22" t="inlineStr">
        <is>
          <t>%</t>
        </is>
      </c>
      <c r="F12" s="66" t="inlineStr">
        <is>
          <t>2026-01-01</t>
        </is>
      </c>
      <c r="G12" s="19" t="inlineStr">
        <is>
          <t>Umlage für Buchhaltung, Miete &amp; Versicherung</t>
        </is>
      </c>
    </row>
    <row r="13" ht="20" customHeight="1">
      <c r="B13" s="46" t="inlineStr">
        <is>
          <t>Marge</t>
        </is>
      </c>
      <c r="C13" s="46" t="inlineStr">
        <is>
          <t>Standard-Gewinnmarge / DB</t>
        </is>
      </c>
      <c r="D13" s="44" t="n">
        <v>0.12</v>
      </c>
      <c r="E13" s="18" t="inlineStr">
        <is>
          <t>%</t>
        </is>
      </c>
      <c r="F13" s="60" t="inlineStr">
        <is>
          <t>2026-01-01</t>
        </is>
      </c>
      <c r="G13" s="15" t="inlineStr">
        <is>
          <t>Ziel-Deckungsbeitrag auf Vollkosten</t>
        </is>
      </c>
    </row>
    <row r="14" ht="20" customHeight="1">
      <c r="B14" s="39" t="inlineStr">
        <is>
          <t>Marge</t>
        </is>
      </c>
      <c r="C14" s="39" t="inlineStr">
        <is>
          <t>Mindest-Gewinnmarge (Floor)</t>
        </is>
      </c>
      <c r="D14" s="44" t="n">
        <v>0.08</v>
      </c>
      <c r="E14" s="22" t="inlineStr">
        <is>
          <t>%</t>
        </is>
      </c>
      <c r="F14" s="66" t="inlineStr">
        <is>
          <t>2026-01-01</t>
        </is>
      </c>
      <c r="G14" s="19" t="inlineStr">
        <is>
          <t>Untergrenze für Neukunden- und Rücklade-Angebote</t>
        </is>
      </c>
    </row>
    <row r="17" ht="22" customHeight="1">
      <c r="B17" s="13" t="inlineStr">
        <is>
          <t>2. FAHRZEUGKLASSEN, VERBRAUCHSWERTE &amp; MAUTSÄTZE</t>
        </is>
      </c>
    </row>
    <row r="18" ht="30" customHeight="1">
      <c r="B18" s="14" t="inlineStr">
        <is>
          <t>Fahrzeugtyp</t>
        </is>
      </c>
      <c r="C18" s="14" t="inlineStr">
        <is>
          <t>Nutzlast (t)</t>
        </is>
      </c>
      <c r="D18" s="14" t="inlineStr">
        <is>
          <t>Ø Verbrauch (l/100km)</t>
        </is>
      </c>
      <c r="E18" s="14" t="inlineStr">
        <is>
          <t>Mautsatz (€/km)</t>
        </is>
      </c>
      <c r="F18" s="14" t="inlineStr">
        <is>
          <t>Fixkosten (€/Monat)</t>
        </is>
      </c>
      <c r="G18" s="14" t="inlineStr">
        <is>
          <t>Kalk. km/Monat</t>
        </is>
      </c>
      <c r="H18" s="14" t="inlineStr">
        <is>
          <t>Fixkosten (€/km)</t>
        </is>
      </c>
    </row>
    <row r="19" ht="20" customHeight="1">
      <c r="B19" s="46" t="inlineStr">
        <is>
          <t>Transporter / Sprinter 3.5t</t>
        </is>
      </c>
      <c r="C19" s="72" t="n">
        <v>1.2</v>
      </c>
      <c r="D19" s="61" t="n">
        <v>10.5</v>
      </c>
      <c r="E19" s="62" t="n">
        <v>0</v>
      </c>
      <c r="F19" s="62" t="n">
        <v>1450</v>
      </c>
      <c r="G19" s="76" t="n">
        <v>8000</v>
      </c>
      <c r="H19" s="63">
        <f>F19/G19</f>
        <v>0.18125</v>
      </c>
    </row>
    <row r="20" ht="20" customHeight="1">
      <c r="B20" s="39" t="inlineStr">
        <is>
          <t>Lkw 7.5t Solo (Euro 6)</t>
        </is>
      </c>
      <c r="C20" s="74" t="n">
        <v>3.2</v>
      </c>
      <c r="D20" s="67" t="n">
        <v>17.5</v>
      </c>
      <c r="E20" s="68" t="n">
        <v>0.114</v>
      </c>
      <c r="F20" s="68" t="n">
        <v>2100</v>
      </c>
      <c r="G20" s="77" t="n">
        <v>7500</v>
      </c>
      <c r="H20" s="69">
        <f>F20/G20</f>
        <v>0.28</v>
      </c>
    </row>
    <row r="21" ht="20" customHeight="1">
      <c r="B21" s="46" t="inlineStr">
        <is>
          <t>Lkw 12t Verteilerverkehr</t>
        </is>
      </c>
      <c r="C21" s="72" t="n">
        <v>5.8</v>
      </c>
      <c r="D21" s="61" t="n">
        <v>21</v>
      </c>
      <c r="E21" s="62" t="n">
        <v>0.158</v>
      </c>
      <c r="F21" s="62" t="n">
        <v>2600</v>
      </c>
      <c r="G21" s="76" t="n">
        <v>8500</v>
      </c>
      <c r="H21" s="63">
        <f>F21/G21</f>
        <v>0.305882352941177</v>
      </c>
    </row>
    <row r="22" ht="20" customHeight="1">
      <c r="B22" s="39" t="inlineStr">
        <is>
          <t>Lkw 18t Solo</t>
        </is>
      </c>
      <c r="C22" s="74" t="n">
        <v>9.5</v>
      </c>
      <c r="D22" s="67" t="n">
        <v>24.5</v>
      </c>
      <c r="E22" s="68" t="n">
        <v>0.192</v>
      </c>
      <c r="F22" s="68" t="n">
        <v>3100</v>
      </c>
      <c r="G22" s="77" t="n">
        <v>9000</v>
      </c>
      <c r="H22" s="69">
        <f>F22/G22</f>
        <v>0.344444444444444</v>
      </c>
    </row>
    <row r="23" ht="20" customHeight="1">
      <c r="B23" s="46" t="inlineStr">
        <is>
          <t>Sattelzug 40t (Euro 6 - Standard)</t>
        </is>
      </c>
      <c r="C23" s="72" t="n">
        <v>25</v>
      </c>
      <c r="D23" s="61" t="n">
        <v>28</v>
      </c>
      <c r="E23" s="62" t="n">
        <v>0.348</v>
      </c>
      <c r="F23" s="62" t="n">
        <v>4200</v>
      </c>
      <c r="G23" s="76" t="n">
        <v>11000</v>
      </c>
      <c r="H23" s="63">
        <f>F23/G23</f>
        <v>0.381818181818182</v>
      </c>
    </row>
    <row r="24" ht="20" customHeight="1">
      <c r="B24" s="39" t="inlineStr">
        <is>
          <t>Gliederzug 40t Großvolumen</t>
        </is>
      </c>
      <c r="C24" s="74" t="n">
        <v>24</v>
      </c>
      <c r="D24" s="67" t="n">
        <v>29.5</v>
      </c>
      <c r="E24" s="68" t="n">
        <v>0.354</v>
      </c>
      <c r="F24" s="68" t="n">
        <v>4500</v>
      </c>
      <c r="G24" s="77" t="n">
        <v>11500</v>
      </c>
      <c r="H24" s="69">
        <f>F24/G24</f>
        <v>0.391304347826087</v>
      </c>
    </row>
    <row r="25" ht="20" customHeight="1">
      <c r="B25" s="46" t="inlineStr">
        <is>
          <t>Kühlsattelzug 40t (inkl. Kühlung)</t>
        </is>
      </c>
      <c r="C25" s="72" t="n">
        <v>23.5</v>
      </c>
      <c r="D25" s="61" t="n">
        <v>32</v>
      </c>
      <c r="E25" s="62" t="n">
        <v>0.348</v>
      </c>
      <c r="F25" s="62" t="n">
        <v>4900</v>
      </c>
      <c r="G25" s="76" t="n">
        <v>10500</v>
      </c>
      <c r="H25" s="63">
        <f>F25/G25</f>
        <v>0.466666666666667</v>
      </c>
    </row>
  </sheetData>
  <mergeCells count="2">
    <mergeCell ref="B3:H3"/>
    <mergeCell ref="B2:H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475569"/>
    <outlinePr summaryBelow="1" summaryRight="1"/>
    <pageSetUpPr/>
  </sheetPr>
  <dimension ref="B2:G28"/>
  <sheetViews>
    <sheetView showGridLines="1" workbookViewId="0">
      <pane xSplit="1" ySplit="5" topLeftCell="B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" customWidth="1" min="1" max="1"/>
    <col width="28" customWidth="1" min="2" max="2"/>
    <col width="35" customWidth="1" min="3" max="3"/>
    <col width="35" customWidth="1" min="4" max="4"/>
    <col width="35" customWidth="1" min="5" max="5"/>
  </cols>
  <sheetData>
    <row r="2" ht="28" customHeight="1">
      <c r="B2" s="37" t="inlineStr">
        <is>
          <t>BENUTZERANLEITUNG &amp; FACHGLOSSAR ZUR TRANSPORTKOSTENRECHNUNG</t>
        </is>
      </c>
    </row>
    <row r="3" ht="18" customHeight="1">
      <c r="B3" s="38" t="inlineStr">
        <is>
          <t>Erklärung des Tabellenaufbaus, der Kalkulationsformeln und Best Practices für Spedition und Fuhrpark</t>
        </is>
      </c>
    </row>
    <row r="5" ht="22" customHeight="1">
      <c r="B5" s="13" t="inlineStr">
        <is>
          <t>ÜBERSICHT DER TABELLENBLÄTTER</t>
        </is>
      </c>
    </row>
    <row r="6" ht="30" customHeight="1">
      <c r="B6" s="14" t="inlineStr">
        <is>
          <t>Tabellenblatt</t>
        </is>
      </c>
      <c r="C6" s="14" t="inlineStr">
        <is>
          <t>Funktion &amp; Zweck</t>
        </is>
      </c>
      <c r="D6" s="14" t="inlineStr">
        <is>
          <t>Primäre Eingabefelder</t>
        </is>
      </c>
      <c r="E6" s="14" t="inlineStr">
        <is>
          <t>Wichtige Kennzahlen &amp; Ergebnisse</t>
        </is>
      </c>
    </row>
    <row r="7" ht="50" customHeight="1">
      <c r="B7" s="78" t="inlineStr">
        <is>
          <t>Dashboard &amp; Übersicht</t>
        </is>
      </c>
      <c r="C7" s="79" t="inlineStr">
        <is>
          <t>Management-Cockpit mit zentralen Leistungskennzahlen (KPIs), Kostenstrukturanteilen und Richtwerten.</t>
        </is>
      </c>
      <c r="D7" s="79" t="inlineStr">
        <is>
          <t>Automatisch gespeist aus den Erfassungsblättern.</t>
        </is>
      </c>
      <c r="E7" s="79" t="inlineStr">
        <is>
          <t>Gesamtumsatz, Gesamtkosten, Deckungsbeitrag, Ø Kosten je km, Ø Marge.</t>
        </is>
      </c>
    </row>
    <row r="8" ht="65" customHeight="1">
      <c r="B8" s="80" t="inlineStr">
        <is>
          <t>Einzelkalkulation</t>
        </is>
      </c>
      <c r="C8" s="28" t="inlineStr">
        <is>
          <t>Vollständige Vor- und Nachkalkulation für ein konkretes Transportangebot (exakt nach dem Fachartikel).</t>
        </is>
      </c>
      <c r="D8" s="28" t="inlineStr">
        <is>
          <t>Strecke (km), Verbrauch (l/100km), Dieselpreis (€), Fahrerstunden, Stundensatz, Maut, Nebenkosten, Marge %.</t>
        </is>
      </c>
      <c r="E8" s="28" t="inlineStr">
        <is>
          <t>Dieselkosten, Personalkosten, Direkte Kosten, Selbstkosten, Angebotspreis netto &amp; brutto.</t>
        </is>
      </c>
    </row>
    <row r="9" ht="50" customHeight="1">
      <c r="B9" s="78" t="inlineStr">
        <is>
          <t>Tourenbuch &amp; Erfassung</t>
        </is>
      </c>
      <c r="C9" s="79" t="inlineStr">
        <is>
          <t>Laufendes operatives Erfassungsbuch für bis zu 50 Touren mit dynamischer Kostenermittlung.</t>
        </is>
      </c>
      <c r="D9" s="79" t="inlineStr">
        <is>
          <t>Tourbezeichnung, Datum, km, Verbrauch, Stunden, Stundensatz, Maut, Marge.</t>
        </is>
      </c>
      <c r="E9" s="79" t="inlineStr">
        <is>
          <t>Touren-Gesamtkosten, kalkulierter Angebotspreis, Kosten je km, Status.</t>
        </is>
      </c>
    </row>
    <row r="10" ht="65" customHeight="1">
      <c r="B10" s="80" t="inlineStr">
        <is>
          <t>Soll-Ist &amp; Nachkalkulation</t>
        </is>
      </c>
      <c r="C10" s="28" t="inlineStr">
        <is>
          <t>Vergleich der kalkulierten Werte (Soll) mit den tatsächlich abgerechneten Belegen (Ist) zur Aufdeckung von Kostenfallen.</t>
        </is>
      </c>
      <c r="D10" s="28" t="inlineStr">
        <is>
          <t>Reale km, reale Stunden, tatsächliche Gesamtkosten.</t>
        </is>
      </c>
      <c r="E10" s="28" t="inlineStr">
        <is>
          <t>Abweichung in km/Std/€/%, tatsächliche Nachkalkulationsmarge, Handlungsempfehlungen.</t>
        </is>
      </c>
    </row>
    <row r="11" ht="65" customHeight="1">
      <c r="B11" s="78" t="inlineStr">
        <is>
          <t>Fuhrpark &amp; Kostensätze</t>
        </is>
      </c>
      <c r="C11" s="79" t="inlineStr">
        <is>
          <t>Zentrale Pflege von Kraftstoffpreisen, Stundensätzen, Zuschlägen und fahrzeugspezifischen Festwerten.</t>
        </is>
      </c>
      <c r="D11" s="79" t="inlineStr">
        <is>
          <t>Dieselpreis, Fahrerstundensatz, Gemeinkostensätze, Fahrzeugverbräuche, Mautklassen.</t>
        </is>
      </c>
      <c r="E11" s="79" t="inlineStr">
        <is>
          <t>Kilometer-Fixkostensätze je Fahrzeugtyp, zentrale Referenzdaten für alle Formeln.</t>
        </is>
      </c>
    </row>
    <row r="12" ht="50" customHeight="1">
      <c r="B12" s="80" t="inlineStr">
        <is>
          <t>Anleitung &amp; Glossar</t>
        </is>
      </c>
      <c r="C12" s="28" t="inlineStr">
        <is>
          <t>Dokumentation aller Rechenwege, Farbleitsystem und Erläuterung betriebswirtschaftlicher Begriffe.</t>
        </is>
      </c>
      <c r="D12" s="28" t="inlineStr">
        <is>
          <t>Keine Eingaben (reines Referenzblatt).</t>
        </is>
      </c>
      <c r="E12" s="28" t="inlineStr">
        <is>
          <t>Formeldefinitionen, 5-Schritte-Leitfaden, Fehlervermeidung.</t>
        </is>
      </c>
    </row>
    <row r="15" ht="22" customHeight="1">
      <c r="B15" s="13" t="inlineStr">
        <is>
          <t>FARBLEITSYSTEM &amp; ARBEITSHINWEISE</t>
        </is>
      </c>
    </row>
    <row r="16" ht="32" customHeight="1">
      <c r="B16" s="81" t="inlineStr">
        <is>
          <t>Hellgelb / Gelber Hintergrund</t>
        </is>
      </c>
      <c r="C16" s="28" t="inlineStr">
        <is>
          <t>Eingabefelder für variable Parameter (z.B. Strecke, Fahrerstunden, Dieselpreis). Hier tragen Sie Ihre projektspezifischen Werte ein.</t>
        </is>
      </c>
      <c r="D16" s="36" t="n"/>
      <c r="E16" s="6" t="n"/>
    </row>
    <row r="17" ht="32" customHeight="1">
      <c r="B17" s="82" t="inlineStr">
        <is>
          <t>Hellblau / Blauer Text</t>
        </is>
      </c>
      <c r="C17" s="28" t="inlineStr">
        <is>
          <t>Standard-Eingabewerte und Stammdaten (z.B. Fahrzeugkategorie, Standard-Stundensätze).</t>
        </is>
      </c>
      <c r="D17" s="36" t="n"/>
      <c r="E17" s="6" t="n"/>
    </row>
    <row r="18" ht="32" customHeight="1">
      <c r="B18" s="83" t="inlineStr">
        <is>
          <t>Hellgrau / Dezente Füllung</t>
        </is>
      </c>
      <c r="C18" s="28" t="inlineStr">
        <is>
          <t>Zwischensummen, Tabellenköpfe und Berechnungsabschnitte.</t>
        </is>
      </c>
      <c r="D18" s="36" t="n"/>
      <c r="E18" s="6" t="n"/>
    </row>
    <row r="19" ht="32" customHeight="1">
      <c r="B19" s="84" t="inlineStr">
        <is>
          <t>Hellgrün / Grüner Akzent</t>
        </is>
      </c>
      <c r="C19" s="28" t="inlineStr">
        <is>
          <t>Ergebniszellen und finaler Netto-Angebotspreis (nicht manuell überschreiben!).</t>
        </is>
      </c>
      <c r="D19" s="36" t="n"/>
      <c r="E19" s="6" t="n"/>
    </row>
    <row r="22" ht="22" customHeight="1">
      <c r="B22" s="13" t="inlineStr">
        <is>
          <t>MATHEMATISCHE FORMELN AUS DEM FACHARTIKEL</t>
        </is>
      </c>
    </row>
    <row r="23" ht="22" customHeight="1">
      <c r="B23" s="27" t="inlineStr">
        <is>
          <t>Grundformel Transportkosten:</t>
        </is>
      </c>
      <c r="C23" s="19" t="inlineStr">
        <is>
          <t>K = (km / 100 * Verbrauch * Dieselpreis) + (Stunden * Stundensatz) + Maut + Sonstiges</t>
        </is>
      </c>
      <c r="D23" s="36" t="n"/>
      <c r="E23" s="6" t="n"/>
    </row>
    <row r="24" ht="22" customHeight="1">
      <c r="B24" s="27" t="inlineStr">
        <is>
          <t>Dieselkosten:</t>
        </is>
      </c>
      <c r="C24" s="19" t="inlineStr">
        <is>
          <t>Dieselkosten = (Strecke in km / 100) * Kraftstoffverbrauch in l/100km * Dieselpreis je Liter netto</t>
        </is>
      </c>
      <c r="D24" s="36" t="n"/>
      <c r="E24" s="6" t="n"/>
    </row>
    <row r="25" ht="22" customHeight="1">
      <c r="B25" s="27" t="inlineStr">
        <is>
          <t>Personalkosten:</t>
        </is>
      </c>
      <c r="C25" s="19" t="inlineStr">
        <is>
          <t>Personalkosten = Einsatzstunden (Fahr-, Lade-, Wartezeit) * kalkulatorischer Fahrer-Stundensatz</t>
        </is>
      </c>
      <c r="D25" s="36" t="n"/>
      <c r="E25" s="6" t="n"/>
    </row>
    <row r="26" ht="22" customHeight="1">
      <c r="B26" s="27" t="inlineStr">
        <is>
          <t>Angebotspreis netto:</t>
        </is>
      </c>
      <c r="C26" s="19" t="inlineStr">
        <is>
          <t>Angebotspreis = Gesamtkosten netto * (1 + Marge in % / 100)</t>
        </is>
      </c>
      <c r="D26" s="36" t="n"/>
      <c r="E26" s="6" t="n"/>
    </row>
    <row r="27" ht="22" customHeight="1">
      <c r="B27" s="27" t="inlineStr">
        <is>
          <t>Kosten je Kilometer:</t>
        </is>
      </c>
      <c r="C27" s="19" t="inlineStr">
        <is>
          <t>Kosten je km = Gesamte direkte Transportkosten netto / Gesamtkilometer der Tour</t>
        </is>
      </c>
      <c r="D27" s="36" t="n"/>
      <c r="E27" s="6" t="n"/>
    </row>
    <row r="28" ht="22" customHeight="1">
      <c r="B28" s="27" t="inlineStr">
        <is>
          <t>Soll-Ist-Abweichung:</t>
        </is>
      </c>
      <c r="C28" s="19" t="inlineStr">
        <is>
          <t>Abweichung % = (Reale Ist-Kosten - Kalkulierte Soll-Kosten) / Kalkulierte Soll-Kosten</t>
        </is>
      </c>
      <c r="D28" s="36" t="n"/>
      <c r="E28" s="6" t="n"/>
    </row>
  </sheetData>
  <mergeCells count="12">
    <mergeCell ref="B3:G3"/>
    <mergeCell ref="B2:G2"/>
    <mergeCell ref="C16:E16"/>
    <mergeCell ref="C28:E28"/>
    <mergeCell ref="C27:E27"/>
    <mergeCell ref="C19:E19"/>
    <mergeCell ref="C23:E23"/>
    <mergeCell ref="C18:E18"/>
    <mergeCell ref="C17:E17"/>
    <mergeCell ref="C26:E26"/>
    <mergeCell ref="C25:E25"/>
    <mergeCell ref="C24:E2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2026-10-05T06:19:55Z</dcterms:created>
  <dcterms:modified xmlns:dcterms="http://purl.org/dc/terms/" xmlns:xsi="http://www.w3.org/2001/XMLSchema-instance" xsi:type="dcterms:W3CDTF">2026-10-05T06:23:51Z</dcterms:modified>
</cp:coreProperties>
</file>