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WA 01 Jahr" sheetId="1" state="visible" r:id="rId1"/>
    <sheet xmlns:r="http://schemas.openxmlformats.org/officeDocument/2006/relationships" name="BWA Monat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Soll-Ist &amp; Vorjahr" sheetId="4" state="visible" r:id="rId4"/>
    <sheet xmlns:r="http://schemas.openxmlformats.org/officeDocument/2006/relationships" name="Rechner" sheetId="5" state="visible" r:id="rId5"/>
    <sheet xmlns:r="http://schemas.openxmlformats.org/officeDocument/2006/relationships" name="Anleitung" sheetId="6" state="visible" r:id="rId6"/>
    <sheet xmlns:r="http://schemas.openxmlformats.org/officeDocument/2006/relationships" name="Listen" sheetId="7" state="hidden" r:id="rId7"/>
  </sheets>
  <definedNames>
    <definedName name="_xlnm.Print_Titles" localSheetId="0">'BWA 01 Jahr'!$5:$5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_-* #,##0 €_-;-* #,##0 €_-;_-* &quot;-&quot; €_-;_-@_-"/>
    <numFmt numFmtId="165" formatCode="0.0%;-0.0%;&quot;-&quot;"/>
    <numFmt numFmtId="166" formatCode="0 &quot;Monat(e)&quot;"/>
    <numFmt numFmtId="167" formatCode="#,##0 €;-#,##0 €;&quot;-&quot;"/>
    <numFmt numFmtId="168" formatCode="0.0 &quot;Jahre&quot;;-0.0 &quot;Jahre&quot;;&quot;-&quot;"/>
  </numFmts>
  <fonts count="21">
    <font>
      <name val="Calibri"/>
      <family val="2"/>
      <color theme="1"/>
      <sz val="11"/>
      <scheme val="minor"/>
    </font>
    <font>
      <name val="Calibri"/>
      <b val="1"/>
      <color rgb="00073763"/>
      <sz val="18"/>
    </font>
    <font>
      <name val="Calibri"/>
      <i val="1"/>
      <color rgb="00475569"/>
      <sz val="10"/>
    </font>
    <font>
      <name val="Calibri"/>
      <b val="1"/>
      <color rgb="00000000"/>
      <sz val="11"/>
    </font>
    <font>
      <name val="Calibri"/>
      <color rgb="001F4E9A"/>
      <sz val="11"/>
    </font>
    <font>
      <name val="Calibri"/>
      <b val="1"/>
      <color rgb="00FFFFFF"/>
      <sz val="11"/>
    </font>
    <font>
      <name val="Calibri"/>
      <b val="1"/>
      <color rgb="00073763"/>
      <sz val="11"/>
    </font>
    <font>
      <name val="Calibri"/>
      <color rgb="00000000"/>
      <sz val="11"/>
    </font>
    <font>
      <name val="Calibri"/>
      <b val="1"/>
      <color rgb="00166534"/>
      <sz val="11"/>
    </font>
    <font>
      <name val="Calibri"/>
      <b val="1"/>
      <color rgb="001E40AF"/>
      <sz val="11"/>
    </font>
    <font>
      <name val="Calibri"/>
      <b val="1"/>
      <color rgb="001F4E9A"/>
      <sz val="11"/>
    </font>
    <font>
      <name val="Calibri"/>
      <b val="1"/>
      <color rgb="00073763"/>
      <sz val="20"/>
    </font>
    <font>
      <name val="Calibri"/>
      <i val="1"/>
      <color rgb="0064748B"/>
      <sz val="9"/>
    </font>
    <font>
      <name val="Calibri"/>
      <b val="1"/>
      <color rgb="00166534"/>
      <sz val="20"/>
    </font>
    <font>
      <name val="Calibri"/>
      <b val="1"/>
      <color rgb="00BE185D"/>
      <sz val="20"/>
    </font>
    <font>
      <name val="Calibri"/>
      <b val="1"/>
      <color rgb="001E40AF"/>
      <sz val="20"/>
    </font>
    <font>
      <name val="Calibri"/>
      <b val="1"/>
      <color rgb="00B45309"/>
      <sz val="20"/>
    </font>
    <font>
      <name val="Calibri"/>
      <b val="1"/>
      <color rgb="00132D70"/>
      <sz val="20"/>
    </font>
    <font>
      <name val="Calibri"/>
      <b val="1"/>
      <color rgb="00073763"/>
      <sz val="13"/>
    </font>
    <font>
      <name val="Calibri"/>
      <b val="1"/>
      <color rgb="00FFFFFF"/>
      <sz val="12"/>
    </font>
    <font>
      <name val="Calibri"/>
      <color rgb="00334155"/>
      <sz val="10"/>
    </font>
  </fonts>
  <fills count="13">
    <fill>
      <patternFill/>
    </fill>
    <fill>
      <patternFill patternType="gray125"/>
    </fill>
    <fill>
      <patternFill patternType="solid">
        <fgColor rgb="00EAF2FB"/>
        <bgColor rgb="00EAF2FB"/>
      </patternFill>
    </fill>
    <fill>
      <patternFill patternType="solid">
        <fgColor rgb="00073763"/>
        <bgColor rgb="00073763"/>
      </patternFill>
    </fill>
    <fill>
      <patternFill patternType="solid">
        <fgColor rgb="00F1F5F9"/>
        <bgColor rgb="00F1F5F9"/>
      </patternFill>
    </fill>
    <fill>
      <patternFill patternType="solid">
        <fgColor rgb="00F8FAFC"/>
        <bgColor rgb="00F8FAFC"/>
      </patternFill>
    </fill>
    <fill>
      <patternFill patternType="solid">
        <fgColor rgb="00F0FDF4"/>
        <bgColor rgb="00F0FDF4"/>
      </patternFill>
    </fill>
    <fill>
      <patternFill patternType="solid">
        <fgColor rgb="00EFF6FF"/>
        <bgColor rgb="00EFF6FF"/>
      </patternFill>
    </fill>
    <fill>
      <patternFill patternType="solid">
        <fgColor rgb="00166534"/>
        <bgColor rgb="00166534"/>
      </patternFill>
    </fill>
    <fill>
      <patternFill patternType="solid">
        <fgColor rgb="00BE185D"/>
        <bgColor rgb="00BE185D"/>
      </patternFill>
    </fill>
    <fill>
      <patternFill patternType="solid">
        <fgColor rgb="001E40AF"/>
        <bgColor rgb="001E40AF"/>
      </patternFill>
    </fill>
    <fill>
      <patternFill patternType="solid">
        <fgColor rgb="00B45309"/>
        <bgColor rgb="00B45309"/>
      </patternFill>
    </fill>
    <fill>
      <patternFill patternType="solid">
        <fgColor rgb="00132D70"/>
        <bgColor rgb="00132D70"/>
      </patternFill>
    </fill>
  </fills>
  <borders count="7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073763"/>
      </top>
      <bottom style="thin">
        <color rgb="00CBD5E1"/>
      </bottom>
    </border>
  </borders>
  <cellStyleXfs count="1">
    <xf numFmtId="0" fontId="0" fillId="0" borderId="0"/>
  </cellStyleXfs>
  <cellXfs count="7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49" fontId="4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1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6" fillId="4" borderId="1" pivotButton="0" quotePrefix="0" xfId="0"/>
    <xf numFmtId="0" fontId="0" fillId="4" borderId="1" pivotButton="0" quotePrefix="0" xfId="0"/>
    <xf numFmtId="0" fontId="7" fillId="0" borderId="1" applyAlignment="1" pivotButton="0" quotePrefix="0" xfId="0">
      <alignment indent="1"/>
    </xf>
    <xf numFmtId="164" fontId="4" fillId="2" borderId="1" pivotButton="0" quotePrefix="0" xfId="0"/>
    <xf numFmtId="164" fontId="3" fillId="0" borderId="1" pivotButton="0" quotePrefix="0" xfId="0"/>
    <xf numFmtId="165" fontId="7" fillId="0" borderId="1" pivotButton="0" quotePrefix="0" xfId="0"/>
    <xf numFmtId="0" fontId="0" fillId="0" borderId="1" pivotButton="0" quotePrefix="0" xfId="0"/>
    <xf numFmtId="0" fontId="3" fillId="5" borderId="6" pivotButton="0" quotePrefix="0" xfId="0"/>
    <xf numFmtId="164" fontId="3" fillId="5" borderId="6" pivotButton="0" quotePrefix="0" xfId="0"/>
    <xf numFmtId="165" fontId="3" fillId="5" borderId="6" pivotButton="0" quotePrefix="0" xfId="0"/>
    <xf numFmtId="0" fontId="8" fillId="6" borderId="6" pivotButton="0" quotePrefix="0" xfId="0"/>
    <xf numFmtId="164" fontId="8" fillId="6" borderId="6" pivotButton="0" quotePrefix="0" xfId="0"/>
    <xf numFmtId="165" fontId="8" fillId="6" borderId="6" pivotButton="0" quotePrefix="0" xfId="0"/>
    <xf numFmtId="0" fontId="9" fillId="7" borderId="6" pivotButton="0" quotePrefix="0" xfId="0"/>
    <xf numFmtId="164" fontId="9" fillId="7" borderId="6" pivotButton="0" quotePrefix="0" xfId="0"/>
    <xf numFmtId="165" fontId="9" fillId="7" borderId="6" pivotButton="0" quotePrefix="0" xfId="0"/>
    <xf numFmtId="0" fontId="3" fillId="0" borderId="1" pivotButton="0" quotePrefix="0" xfId="0"/>
    <xf numFmtId="165" fontId="3" fillId="0" borderId="1" pivotButton="0" quotePrefix="0" xfId="0"/>
    <xf numFmtId="0" fontId="5" fillId="3" borderId="6" pivotButton="0" quotePrefix="0" xfId="0"/>
    <xf numFmtId="164" fontId="5" fillId="3" borderId="6" pivotButton="0" quotePrefix="0" xfId="0"/>
    <xf numFmtId="165" fontId="5" fillId="3" borderId="6" pivotButton="0" quotePrefix="0" xfId="0"/>
    <xf numFmtId="0" fontId="7" fillId="0" borderId="1" pivotButton="0" quotePrefix="0" xfId="0"/>
    <xf numFmtId="49" fontId="10" fillId="2" borderId="1" pivotButton="0" quotePrefix="0" xfId="0"/>
    <xf numFmtId="166" fontId="7" fillId="0" borderId="1" pivotButton="0" quotePrefix="0" xfId="0"/>
    <xf numFmtId="0" fontId="6" fillId="0" borderId="0" pivotButton="0" quotePrefix="0" xfId="0"/>
    <xf numFmtId="164" fontId="7" fillId="0" borderId="1" pivotButton="0" quotePrefix="0" xfId="0"/>
    <xf numFmtId="49" fontId="7" fillId="0" borderId="1" applyAlignment="1" pivotButton="0" quotePrefix="0" xfId="0">
      <alignment horizontal="center"/>
    </xf>
    <xf numFmtId="49" fontId="3" fillId="5" borderId="6" applyAlignment="1" pivotButton="0" quotePrefix="0" xfId="0">
      <alignment horizontal="center"/>
    </xf>
    <xf numFmtId="49" fontId="8" fillId="6" borderId="6" applyAlignment="1" pivotButton="0" quotePrefix="0" xfId="0">
      <alignment horizontal="center"/>
    </xf>
    <xf numFmtId="49" fontId="9" fillId="7" borderId="6" applyAlignment="1" pivotButton="0" quotePrefix="0" xfId="0">
      <alignment horizontal="center"/>
    </xf>
    <xf numFmtId="49" fontId="3" fillId="0" borderId="1" applyAlignment="1" pivotButton="0" quotePrefix="0" xfId="0">
      <alignment horizontal="center"/>
    </xf>
    <xf numFmtId="49" fontId="5" fillId="3" borderId="6" applyAlignment="1" pivotButton="0" quotePrefix="0" xfId="0">
      <alignment horizontal="center"/>
    </xf>
    <xf numFmtId="0" fontId="5" fillId="3" borderId="0" applyAlignment="1" pivotButton="0" quotePrefix="0" xfId="0">
      <alignment horizontal="center" vertical="center"/>
    </xf>
    <xf numFmtId="0" fontId="5" fillId="8" borderId="0" applyAlignment="1" pivotButton="0" quotePrefix="0" xfId="0">
      <alignment horizontal="center" vertical="center"/>
    </xf>
    <xf numFmtId="0" fontId="5" fillId="9" borderId="0" applyAlignment="1" pivotButton="0" quotePrefix="0" xfId="0">
      <alignment horizontal="center" vertical="center"/>
    </xf>
    <xf numFmtId="0" fontId="5" fillId="10" borderId="0" applyAlignment="1" pivotButton="0" quotePrefix="0" xfId="0">
      <alignment horizontal="center" vertical="center"/>
    </xf>
    <xf numFmtId="0" fontId="5" fillId="11" borderId="0" applyAlignment="1" pivotButton="0" quotePrefix="0" xfId="0">
      <alignment horizontal="center" vertical="center"/>
    </xf>
    <xf numFmtId="0" fontId="5" fillId="12" borderId="0" applyAlignment="1" pivotButton="0" quotePrefix="0" xfId="0">
      <alignment horizontal="center" vertical="center"/>
    </xf>
    <xf numFmtId="167" fontId="11" fillId="5" borderId="0" applyAlignment="1" pivotButton="0" quotePrefix="0" xfId="0">
      <alignment horizontal="center" vertical="center"/>
    </xf>
    <xf numFmtId="0" fontId="0" fillId="5" borderId="0" pivotButton="0" quotePrefix="0" xfId="0"/>
    <xf numFmtId="167" fontId="13" fillId="5" borderId="0" applyAlignment="1" pivotButton="0" quotePrefix="0" xfId="0">
      <alignment horizontal="center" vertical="center"/>
    </xf>
    <xf numFmtId="165" fontId="14" fillId="5" borderId="0" applyAlignment="1" pivotButton="0" quotePrefix="0" xfId="0">
      <alignment horizontal="center" vertical="center"/>
    </xf>
    <xf numFmtId="167" fontId="15" fillId="5" borderId="0" applyAlignment="1" pivotButton="0" quotePrefix="0" xfId="0">
      <alignment horizontal="center" vertical="center"/>
    </xf>
    <xf numFmtId="165" fontId="16" fillId="5" borderId="0" applyAlignment="1" pivotButton="0" quotePrefix="0" xfId="0">
      <alignment horizontal="center" vertical="center"/>
    </xf>
    <xf numFmtId="167" fontId="17" fillId="5" borderId="0" applyAlignment="1" pivotButton="0" quotePrefix="0" xfId="0">
      <alignment horizontal="center" vertical="center"/>
    </xf>
    <xf numFmtId="0" fontId="12" fillId="5" borderId="0" applyAlignment="1" pivotButton="0" quotePrefix="0" xfId="0">
      <alignment horizontal="center"/>
    </xf>
    <xf numFmtId="0" fontId="18" fillId="0" borderId="0" pivotButton="0" quotePrefix="0" xfId="0"/>
    <xf numFmtId="49" fontId="7" fillId="0" borderId="1" pivotButton="0" quotePrefix="0" xfId="0"/>
    <xf numFmtId="49" fontId="3" fillId="7" borderId="6" pivotButton="0" quotePrefix="0" xfId="0"/>
    <xf numFmtId="164" fontId="3" fillId="7" borderId="6" pivotButton="0" quotePrefix="0" xfId="0"/>
    <xf numFmtId="165" fontId="3" fillId="7" borderId="6" pivotButton="0" quotePrefix="0" xfId="0"/>
    <xf numFmtId="0" fontId="19" fillId="3" borderId="0" pivotButton="0" quotePrefix="0" xfId="0"/>
    <xf numFmtId="0" fontId="2" fillId="0" borderId="1" pivotButton="0" quotePrefix="0" xfId="0"/>
    <xf numFmtId="0" fontId="3" fillId="7" borderId="1" pivotButton="0" quotePrefix="0" xfId="0"/>
    <xf numFmtId="164" fontId="3" fillId="7" borderId="1" pivotButton="0" quotePrefix="0" xfId="0"/>
    <xf numFmtId="0" fontId="20" fillId="0" borderId="1" pivotButton="0" quotePrefix="0" xfId="0"/>
    <xf numFmtId="168" fontId="3" fillId="0" borderId="1" pivotButton="0" quotePrefix="0" xfId="0"/>
    <xf numFmtId="167" fontId="11" fillId="5" borderId="0" applyAlignment="1" pivotButton="0" quotePrefix="0" xfId="0">
      <alignment horizontal="center" vertical="center"/>
    </xf>
    <xf numFmtId="167" fontId="13" fillId="5" borderId="0" applyAlignment="1" pivotButton="0" quotePrefix="0" xfId="0">
      <alignment horizontal="center" vertical="center"/>
    </xf>
    <xf numFmtId="167" fontId="15" fillId="5" borderId="0" applyAlignment="1" pivotButton="0" quotePrefix="0" xfId="0">
      <alignment horizontal="center" vertical="center"/>
    </xf>
    <xf numFmtId="167" fontId="17" fillId="5" borderId="0" applyAlignment="1" pivotButton="0" quotePrefix="0" xfId="0">
      <alignment horizontal="center" vertical="center"/>
    </xf>
    <xf numFmtId="168" fontId="3" fillId="0" borderId="1" pivotButton="0" quotePrefix="0" xfId="0"/>
    <xf numFmtId="0" fontId="3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</cellXfs>
  <cellStyles count="1">
    <cellStyle name="Normal" xfId="0" builtinId="0" hidden="0"/>
  </cellStyles>
  <dxfs count="5">
    <dxf>
      <font>
        <name val="Calibri"/>
        <b val="1"/>
        <color rgb="00B91C1C"/>
      </font>
      <fill>
        <patternFill patternType="solid">
          <fgColor rgb="00FEE2E2"/>
          <bgColor rgb="00FEE2E2"/>
        </patternFill>
      </fill>
    </dxf>
    <dxf>
      <font>
        <name val="Calibri"/>
        <color rgb="00166534"/>
      </font>
      <fill>
        <patternFill patternType="solid">
          <fgColor rgb="00DCFCE7"/>
          <bgColor rgb="00DCFCE7"/>
        </patternFill>
      </fill>
    </dxf>
    <dxf>
      <font>
        <name val="Calibri"/>
        <color rgb="0092400E"/>
      </font>
      <fill>
        <patternFill patternType="solid">
          <fgColor rgb="00FEF3C7"/>
          <bgColor rgb="00FEF3C7"/>
        </patternFill>
      </fill>
    </dxf>
    <dxf>
      <fill>
        <patternFill patternType="solid">
          <fgColor rgb="00FEE2E2"/>
          <bgColor rgb="00FEE2E2"/>
        </patternFill>
      </fill>
    </dxf>
    <dxf>
      <fill>
        <patternFill patternType="solid">
          <fgColor rgb="00DCFCE7"/>
          <b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Umsatz und EBIT je Monat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'Dashboard'!B10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'Dashboard'!$A$11:$A$22</f>
            </numRef>
          </cat>
          <val>
            <numRef>
              <f>'Dashboard'!$B$11:$B$22</f>
            </numRef>
          </val>
        </ser>
        <ser>
          <idx val="1"/>
          <order val="1"/>
          <tx>
            <strRef>
              <f>'Dashboard'!F10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'Dashboard'!$A$11:$A$22</f>
            </numRef>
          </cat>
          <val>
            <numRef>
              <f>'Dashboard'!$F$11:$F$22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26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73763"/>
    <outlinePr summaryBelow="1" summaryRight="1"/>
    <pageSetUpPr fitToPage="1"/>
  </sheetPr>
  <dimension ref="A1:P50"/>
  <sheetViews>
    <sheetView tabSelected="1" zoomScale="90"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6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4.5" customWidth="1" min="14" max="14"/>
    <col width="11" customWidth="1" min="15" max="15"/>
    <col width="11" customWidth="1" min="16" max="16"/>
  </cols>
  <sheetData>
    <row r="1" ht="32" customHeight="1">
      <c r="A1" s="1" t="inlineStr">
        <is>
          <t>BWA Excel Vorlage – DATEV BWA-Form 01 (Gesamtkostenverfahren)</t>
        </is>
      </c>
    </row>
    <row r="2" ht="20" customHeight="1">
      <c r="A2" s="2" t="inlineStr">
        <is>
          <t>Kurzfristige Erfolgsrechnung nach § 275 Abs. 2 HGB · blaue Zellen = Eingabe (Beispielwerte Musterunternehmen 2026, Januar = Rechenbeispiel), schwarze Zellen = Formeln</t>
        </is>
      </c>
    </row>
    <row r="3" ht="20" customHeight="1">
      <c r="A3" s="3" t="inlineStr">
        <is>
          <t>Unternehmen:</t>
        </is>
      </c>
      <c r="B3" s="4" t="inlineStr">
        <is>
          <t>Musterunternehmen GmbH (Beispiel)</t>
        </is>
      </c>
      <c r="C3" s="5" t="n"/>
      <c r="D3" s="5" t="n"/>
      <c r="E3" s="6" t="n"/>
      <c r="F3" s="3" t="inlineStr">
        <is>
          <t>Geschäftsjahr:</t>
        </is>
      </c>
      <c r="G3" s="7" t="n">
        <v>2026</v>
      </c>
      <c r="I3" s="2" t="inlineStr">
        <is>
          <t>Werte in € netto; Kosten positiv erfassen, Bestandsveränderungen mit Vorzeichen.</t>
        </is>
      </c>
    </row>
    <row r="4" ht="20" customHeight="1"/>
    <row r="5" ht="34" customHeight="1">
      <c r="A5" s="8" t="inlineStr">
        <is>
          <t>BWA-Position</t>
        </is>
      </c>
      <c r="B5" s="8" t="inlineStr">
        <is>
          <t>Jan</t>
        </is>
      </c>
      <c r="C5" s="8" t="inlineStr">
        <is>
          <t>Feb</t>
        </is>
      </c>
      <c r="D5" s="8" t="inlineStr">
        <is>
          <t>Mrz</t>
        </is>
      </c>
      <c r="E5" s="8" t="inlineStr">
        <is>
          <t>Apr</t>
        </is>
      </c>
      <c r="F5" s="8" t="inlineStr">
        <is>
          <t>Mai</t>
        </is>
      </c>
      <c r="G5" s="8" t="inlineStr">
        <is>
          <t>Jun</t>
        </is>
      </c>
      <c r="H5" s="8" t="inlineStr">
        <is>
          <t>Jul</t>
        </is>
      </c>
      <c r="I5" s="8" t="inlineStr">
        <is>
          <t>Aug</t>
        </is>
      </c>
      <c r="J5" s="8" t="inlineStr">
        <is>
          <t>Sep</t>
        </is>
      </c>
      <c r="K5" s="8" t="inlineStr">
        <is>
          <t>Okt</t>
        </is>
      </c>
      <c r="L5" s="8" t="inlineStr">
        <is>
          <t>Nov</t>
        </is>
      </c>
      <c r="M5" s="8" t="inlineStr">
        <is>
          <t>Dez</t>
        </is>
      </c>
      <c r="N5" s="8" t="inlineStr">
        <is>
          <t>Jahr</t>
        </is>
      </c>
      <c r="O5" s="8" t="inlineStr">
        <is>
          <t>% Gesamt-
leistung</t>
        </is>
      </c>
      <c r="P5" s="8" t="inlineStr">
        <is>
          <t>% Gesamt-
kosten</t>
        </is>
      </c>
    </row>
    <row r="6" ht="20" customHeight="1">
      <c r="A6" s="9" t="inlineStr">
        <is>
          <t>Leistung</t>
        </is>
      </c>
      <c r="B6" s="10" t="n"/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  <c r="O6" s="10" t="n"/>
      <c r="P6" s="10" t="n"/>
    </row>
    <row r="7" ht="20" customHeight="1">
      <c r="A7" s="11" t="inlineStr">
        <is>
          <t>Umsatzerlöse</t>
        </is>
      </c>
      <c r="B7" s="12" t="n">
        <v>120000</v>
      </c>
      <c r="C7" s="12" t="n">
        <v>114000</v>
      </c>
      <c r="D7" s="12" t="n">
        <v>126000</v>
      </c>
      <c r="E7" s="12" t="n">
        <v>122400</v>
      </c>
      <c r="F7" s="12" t="n">
        <v>129600</v>
      </c>
      <c r="G7" s="12" t="n">
        <v>132000</v>
      </c>
      <c r="H7" s="12" t="n">
        <v>116400</v>
      </c>
      <c r="I7" s="12" t="n">
        <v>108000</v>
      </c>
      <c r="J7" s="12" t="n">
        <v>127200</v>
      </c>
      <c r="K7" s="12" t="n">
        <v>134400</v>
      </c>
      <c r="L7" s="12" t="n">
        <v>138000</v>
      </c>
      <c r="M7" s="12" t="n">
        <v>144000</v>
      </c>
      <c r="N7" s="13">
        <f>SUM(B7:M7)</f>
        <v>1512000</v>
      </c>
      <c r="O7" s="14">
        <f>IFERROR(N7/N$10,0)</f>
        <v>0.996375617792422</v>
      </c>
      <c r="P7" s="15" t="n"/>
    </row>
    <row r="8" ht="20" customHeight="1">
      <c r="A8" s="11" t="inlineStr">
        <is>
          <t>Bestandsveränderungen FE/UE</t>
        </is>
      </c>
      <c r="B8" s="12" t="n">
        <v>0</v>
      </c>
      <c r="C8" s="12" t="n">
        <v>1500</v>
      </c>
      <c r="D8" s="12" t="n">
        <v>-800</v>
      </c>
      <c r="E8" s="12" t="n">
        <v>0</v>
      </c>
      <c r="F8" s="12" t="n">
        <v>2000</v>
      </c>
      <c r="G8" s="12" t="n">
        <v>-1200</v>
      </c>
      <c r="H8" s="12" t="n">
        <v>0</v>
      </c>
      <c r="I8" s="12" t="n">
        <v>3000</v>
      </c>
      <c r="J8" s="12" t="n">
        <v>-2500</v>
      </c>
      <c r="K8" s="12" t="n">
        <v>0</v>
      </c>
      <c r="L8" s="12" t="n">
        <v>1800</v>
      </c>
      <c r="M8" s="12" t="n">
        <v>-3800</v>
      </c>
      <c r="N8" s="13">
        <f>SUM(B8:M8)</f>
        <v>0</v>
      </c>
      <c r="O8" s="14">
        <f>IFERROR(N8/N$10,0)</f>
        <v>0</v>
      </c>
      <c r="P8" s="15" t="n"/>
    </row>
    <row r="9" ht="20" customHeight="1">
      <c r="A9" s="11" t="inlineStr">
        <is>
          <t>Aktivierte Eigenleistungen</t>
        </is>
      </c>
      <c r="B9" s="12" t="n">
        <v>0</v>
      </c>
      <c r="C9" s="12" t="n">
        <v>0</v>
      </c>
      <c r="D9" s="12" t="n">
        <v>0</v>
      </c>
      <c r="E9" s="12" t="n">
        <v>2500</v>
      </c>
      <c r="F9" s="12" t="n">
        <v>0</v>
      </c>
      <c r="G9" s="12" t="n">
        <v>0</v>
      </c>
      <c r="H9" s="12" t="n">
        <v>0</v>
      </c>
      <c r="I9" s="12" t="n">
        <v>0</v>
      </c>
      <c r="J9" s="12" t="n">
        <v>0</v>
      </c>
      <c r="K9" s="12" t="n">
        <v>3000</v>
      </c>
      <c r="L9" s="12" t="n">
        <v>0</v>
      </c>
      <c r="M9" s="12" t="n">
        <v>0</v>
      </c>
      <c r="N9" s="13">
        <f>SUM(B9:M9)</f>
        <v>5500</v>
      </c>
      <c r="O9" s="14">
        <f>IFERROR(N9/N$10,0)</f>
        <v>0.00362438220757825</v>
      </c>
      <c r="P9" s="15" t="n"/>
    </row>
    <row r="10" ht="20" customHeight="1">
      <c r="A10" s="16" t="inlineStr">
        <is>
          <t>Gesamtleistung</t>
        </is>
      </c>
      <c r="B10" s="17">
        <f>B7+B8+B9</f>
        <v>120000</v>
      </c>
      <c r="C10" s="17">
        <f>C7+C8+C9</f>
        <v>115500</v>
      </c>
      <c r="D10" s="17">
        <f>D7+D8+D9</f>
        <v>125200</v>
      </c>
      <c r="E10" s="17">
        <f>E7+E8+E9</f>
        <v>124900</v>
      </c>
      <c r="F10" s="17">
        <f>F7+F8+F9</f>
        <v>131600</v>
      </c>
      <c r="G10" s="17">
        <f>G7+G8+G9</f>
        <v>130800</v>
      </c>
      <c r="H10" s="17">
        <f>H7+H8+H9</f>
        <v>116400</v>
      </c>
      <c r="I10" s="17">
        <f>I7+I8+I9</f>
        <v>111000</v>
      </c>
      <c r="J10" s="17">
        <f>J7+J8+J9</f>
        <v>124700</v>
      </c>
      <c r="K10" s="17">
        <f>K7+K8+K9</f>
        <v>137400</v>
      </c>
      <c r="L10" s="17">
        <f>L7+L8+L9</f>
        <v>139800</v>
      </c>
      <c r="M10" s="17">
        <f>M7+M8+M9</f>
        <v>140200</v>
      </c>
      <c r="N10" s="17">
        <f>SUM(B10:M10)</f>
        <v>1517500</v>
      </c>
      <c r="O10" s="18">
        <f>IFERROR(N10/N$10,0)</f>
        <v>1</v>
      </c>
      <c r="P10" s="16" t="n"/>
    </row>
    <row r="11" ht="20" customHeight="1">
      <c r="A11" s="11" t="inlineStr">
        <is>
          <t>Material-/Wareneinkauf inkl. Fremdleistungen</t>
        </is>
      </c>
      <c r="B11" s="12" t="n">
        <v>42000</v>
      </c>
      <c r="C11" s="12" t="n">
        <v>39900</v>
      </c>
      <c r="D11" s="12" t="n">
        <v>44100</v>
      </c>
      <c r="E11" s="12" t="n">
        <v>42800</v>
      </c>
      <c r="F11" s="12" t="n">
        <v>45400</v>
      </c>
      <c r="G11" s="12" t="n">
        <v>46200</v>
      </c>
      <c r="H11" s="12" t="n">
        <v>40700</v>
      </c>
      <c r="I11" s="12" t="n">
        <v>37800</v>
      </c>
      <c r="J11" s="12" t="n">
        <v>44500</v>
      </c>
      <c r="K11" s="12" t="n">
        <v>47000</v>
      </c>
      <c r="L11" s="12" t="n">
        <v>48300</v>
      </c>
      <c r="M11" s="12" t="n">
        <v>50400</v>
      </c>
      <c r="N11" s="13">
        <f>SUM(B11:M11)</f>
        <v>529100</v>
      </c>
      <c r="O11" s="14">
        <f>IFERROR(N11/N$10,0)</f>
        <v>0.348665568369028</v>
      </c>
      <c r="P11" s="15" t="n"/>
    </row>
    <row r="12" ht="20" customHeight="1">
      <c r="A12" s="19" t="inlineStr">
        <is>
          <t>Rohertrag</t>
        </is>
      </c>
      <c r="B12" s="20">
        <f>B10-B11</f>
        <v>78000</v>
      </c>
      <c r="C12" s="20">
        <f>C10-C11</f>
        <v>75600</v>
      </c>
      <c r="D12" s="20">
        <f>D10-D11</f>
        <v>81100</v>
      </c>
      <c r="E12" s="20">
        <f>E10-E11</f>
        <v>82100</v>
      </c>
      <c r="F12" s="20">
        <f>F10-F11</f>
        <v>86200</v>
      </c>
      <c r="G12" s="20">
        <f>G10-G11</f>
        <v>84600</v>
      </c>
      <c r="H12" s="20">
        <f>H10-H11</f>
        <v>75700</v>
      </c>
      <c r="I12" s="20">
        <f>I10-I11</f>
        <v>73200</v>
      </c>
      <c r="J12" s="20">
        <f>J10-J11</f>
        <v>80200</v>
      </c>
      <c r="K12" s="20">
        <f>K10-K11</f>
        <v>90400</v>
      </c>
      <c r="L12" s="20">
        <f>L10-L11</f>
        <v>91500</v>
      </c>
      <c r="M12" s="20">
        <f>M10-M11</f>
        <v>89800</v>
      </c>
      <c r="N12" s="20">
        <f>SUM(B12:M12)</f>
        <v>988400</v>
      </c>
      <c r="O12" s="21">
        <f>IFERROR(N12/N$10,0)</f>
        <v>0.651334431630972</v>
      </c>
      <c r="P12" s="19" t="n"/>
    </row>
    <row r="13" ht="20" customHeight="1">
      <c r="A13" s="11" t="inlineStr">
        <is>
          <t>Sonstige betriebliche Erlöse</t>
        </is>
      </c>
      <c r="B13" s="12" t="n">
        <v>0</v>
      </c>
      <c r="C13" s="12" t="n">
        <v>0</v>
      </c>
      <c r="D13" s="12" t="n">
        <v>600</v>
      </c>
      <c r="E13" s="12" t="n">
        <v>0</v>
      </c>
      <c r="F13" s="12" t="n">
        <v>0</v>
      </c>
      <c r="G13" s="12" t="n">
        <v>400</v>
      </c>
      <c r="H13" s="12" t="n">
        <v>0</v>
      </c>
      <c r="I13" s="12" t="n">
        <v>0</v>
      </c>
      <c r="J13" s="12" t="n">
        <v>0</v>
      </c>
      <c r="K13" s="12" t="n">
        <v>500</v>
      </c>
      <c r="L13" s="12" t="n">
        <v>0</v>
      </c>
      <c r="M13" s="12" t="n">
        <v>900</v>
      </c>
      <c r="N13" s="13">
        <f>SUM(B13:M13)</f>
        <v>2400</v>
      </c>
      <c r="O13" s="14">
        <f>IFERROR(N13/N$10,0)</f>
        <v>0.00158154859967051</v>
      </c>
      <c r="P13" s="15" t="n"/>
    </row>
    <row r="14" ht="20" customHeight="1">
      <c r="A14" s="16" t="inlineStr">
        <is>
          <t>Betrieblicher Rohertrag</t>
        </is>
      </c>
      <c r="B14" s="17">
        <f>B12+B13</f>
        <v>78000</v>
      </c>
      <c r="C14" s="17">
        <f>C12+C13</f>
        <v>75600</v>
      </c>
      <c r="D14" s="17">
        <f>D12+D13</f>
        <v>81700</v>
      </c>
      <c r="E14" s="17">
        <f>E12+E13</f>
        <v>82100</v>
      </c>
      <c r="F14" s="17">
        <f>F12+F13</f>
        <v>86200</v>
      </c>
      <c r="G14" s="17">
        <f>G12+G13</f>
        <v>85000</v>
      </c>
      <c r="H14" s="17">
        <f>H12+H13</f>
        <v>75700</v>
      </c>
      <c r="I14" s="17">
        <f>I12+I13</f>
        <v>73200</v>
      </c>
      <c r="J14" s="17">
        <f>J12+J13</f>
        <v>80200</v>
      </c>
      <c r="K14" s="17">
        <f>K12+K13</f>
        <v>90900</v>
      </c>
      <c r="L14" s="17">
        <f>L12+L13</f>
        <v>91500</v>
      </c>
      <c r="M14" s="17">
        <f>M12+M13</f>
        <v>90700</v>
      </c>
      <c r="N14" s="17">
        <f>SUM(B14:M14)</f>
        <v>990800</v>
      </c>
      <c r="O14" s="18">
        <f>IFERROR(N14/N$10,0)</f>
        <v>0.652915980230643</v>
      </c>
      <c r="P14" s="16" t="n"/>
    </row>
    <row r="15" ht="20" customHeight="1">
      <c r="A15" s="9" t="inlineStr">
        <is>
          <t>Kostenarten</t>
        </is>
      </c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</row>
    <row r="16" ht="20" customHeight="1">
      <c r="A16" s="11" t="inlineStr">
        <is>
          <t>Personalkosten</t>
        </is>
      </c>
      <c r="B16" s="12" t="n">
        <v>38000</v>
      </c>
      <c r="C16" s="12" t="n">
        <v>38000</v>
      </c>
      <c r="D16" s="12" t="n">
        <v>38000</v>
      </c>
      <c r="E16" s="12" t="n">
        <v>38000</v>
      </c>
      <c r="F16" s="12" t="n">
        <v>38000</v>
      </c>
      <c r="G16" s="12" t="n">
        <v>38000</v>
      </c>
      <c r="H16" s="12" t="n">
        <v>39200</v>
      </c>
      <c r="I16" s="12" t="n">
        <v>39200</v>
      </c>
      <c r="J16" s="12" t="n">
        <v>39200</v>
      </c>
      <c r="K16" s="12" t="n">
        <v>39200</v>
      </c>
      <c r="L16" s="12" t="n">
        <v>39200</v>
      </c>
      <c r="M16" s="12" t="n">
        <v>39200</v>
      </c>
      <c r="N16" s="13">
        <f>SUM(B16:M16)</f>
        <v>463200</v>
      </c>
      <c r="O16" s="14">
        <f>IFERROR(N16/N$10,0)</f>
        <v>0.305238879736409</v>
      </c>
      <c r="P16" s="14">
        <f>IFERROR(N16/N$27,0)</f>
        <v>0.702776513427401</v>
      </c>
    </row>
    <row r="17" ht="20" customHeight="1">
      <c r="A17" s="11" t="inlineStr">
        <is>
          <t>Raumkosten</t>
        </is>
      </c>
      <c r="B17" s="12" t="n">
        <v>4500</v>
      </c>
      <c r="C17" s="12" t="n">
        <v>4500</v>
      </c>
      <c r="D17" s="12" t="n">
        <v>4500</v>
      </c>
      <c r="E17" s="12" t="n">
        <v>4500</v>
      </c>
      <c r="F17" s="12" t="n">
        <v>4500</v>
      </c>
      <c r="G17" s="12" t="n">
        <v>4500</v>
      </c>
      <c r="H17" s="12" t="n">
        <v>4500</v>
      </c>
      <c r="I17" s="12" t="n">
        <v>4500</v>
      </c>
      <c r="J17" s="12" t="n">
        <v>4500</v>
      </c>
      <c r="K17" s="12" t="n">
        <v>4500</v>
      </c>
      <c r="L17" s="12" t="n">
        <v>4500</v>
      </c>
      <c r="M17" s="12" t="n">
        <v>4500</v>
      </c>
      <c r="N17" s="13">
        <f>SUM(B17:M17)</f>
        <v>54000</v>
      </c>
      <c r="O17" s="14">
        <f>IFERROR(N17/N$10,0)</f>
        <v>0.0355848434925865</v>
      </c>
      <c r="P17" s="14">
        <f>IFERROR(N17/N$27,0)</f>
        <v>0.0819299044151115</v>
      </c>
    </row>
    <row r="18" ht="20" customHeight="1">
      <c r="A18" s="11" t="inlineStr">
        <is>
          <t>Betriebliche Steuern</t>
        </is>
      </c>
      <c r="B18" s="12" t="n">
        <v>300</v>
      </c>
      <c r="C18" s="12" t="n">
        <v>300</v>
      </c>
      <c r="D18" s="12" t="n">
        <v>300</v>
      </c>
      <c r="E18" s="12" t="n">
        <v>300</v>
      </c>
      <c r="F18" s="12" t="n">
        <v>300</v>
      </c>
      <c r="G18" s="12" t="n">
        <v>300</v>
      </c>
      <c r="H18" s="12" t="n">
        <v>300</v>
      </c>
      <c r="I18" s="12" t="n">
        <v>300</v>
      </c>
      <c r="J18" s="12" t="n">
        <v>300</v>
      </c>
      <c r="K18" s="12" t="n">
        <v>300</v>
      </c>
      <c r="L18" s="12" t="n">
        <v>300</v>
      </c>
      <c r="M18" s="12" t="n">
        <v>300</v>
      </c>
      <c r="N18" s="13">
        <f>SUM(B18:M18)</f>
        <v>3600</v>
      </c>
      <c r="O18" s="14">
        <f>IFERROR(N18/N$10,0)</f>
        <v>0.00237232289950577</v>
      </c>
      <c r="P18" s="14">
        <f>IFERROR(N18/N$27,0)</f>
        <v>0.0054619936276741</v>
      </c>
    </row>
    <row r="19" ht="20" customHeight="1">
      <c r="A19" s="11" t="inlineStr">
        <is>
          <t>Versicherungen/Beiträge</t>
        </is>
      </c>
      <c r="B19" s="12" t="n">
        <v>900</v>
      </c>
      <c r="C19" s="12" t="n">
        <v>900</v>
      </c>
      <c r="D19" s="12" t="n">
        <v>900</v>
      </c>
      <c r="E19" s="12" t="n">
        <v>900</v>
      </c>
      <c r="F19" s="12" t="n">
        <v>900</v>
      </c>
      <c r="G19" s="12" t="n">
        <v>900</v>
      </c>
      <c r="H19" s="12" t="n">
        <v>900</v>
      </c>
      <c r="I19" s="12" t="n">
        <v>900</v>
      </c>
      <c r="J19" s="12" t="n">
        <v>900</v>
      </c>
      <c r="K19" s="12" t="n">
        <v>900</v>
      </c>
      <c r="L19" s="12" t="n">
        <v>900</v>
      </c>
      <c r="M19" s="12" t="n">
        <v>900</v>
      </c>
      <c r="N19" s="13">
        <f>SUM(B19:M19)</f>
        <v>10800</v>
      </c>
      <c r="O19" s="14">
        <f>IFERROR(N19/N$10,0)</f>
        <v>0.0071169686985173</v>
      </c>
      <c r="P19" s="14">
        <f>IFERROR(N19/N$27,0)</f>
        <v>0.0163859808830223</v>
      </c>
    </row>
    <row r="20" ht="20" customHeight="1">
      <c r="A20" s="11" t="inlineStr">
        <is>
          <t>Besondere Kosten</t>
        </is>
      </c>
      <c r="B20" s="12" t="n">
        <v>0</v>
      </c>
      <c r="C20" s="12" t="n">
        <v>0</v>
      </c>
      <c r="D20" s="12" t="n">
        <v>0</v>
      </c>
      <c r="E20" s="12" t="n">
        <v>1200</v>
      </c>
      <c r="F20" s="12" t="n">
        <v>0</v>
      </c>
      <c r="G20" s="12" t="n">
        <v>0</v>
      </c>
      <c r="H20" s="12" t="n">
        <v>0</v>
      </c>
      <c r="I20" s="12" t="n">
        <v>0</v>
      </c>
      <c r="J20" s="12" t="n">
        <v>0</v>
      </c>
      <c r="K20" s="12" t="n">
        <v>1200</v>
      </c>
      <c r="L20" s="12" t="n">
        <v>0</v>
      </c>
      <c r="M20" s="12" t="n">
        <v>0</v>
      </c>
      <c r="N20" s="13">
        <f>SUM(B20:M20)</f>
        <v>2400</v>
      </c>
      <c r="O20" s="14">
        <f>IFERROR(N20/N$10,0)</f>
        <v>0.00158154859967051</v>
      </c>
      <c r="P20" s="14">
        <f>IFERROR(N20/N$27,0)</f>
        <v>0.00364132908511607</v>
      </c>
    </row>
    <row r="21" ht="20" customHeight="1">
      <c r="A21" s="11" t="inlineStr">
        <is>
          <t>Fahrzeugkosten (ohne Steuer)</t>
        </is>
      </c>
      <c r="B21" s="12" t="n">
        <v>1800</v>
      </c>
      <c r="C21" s="12" t="n">
        <v>1800</v>
      </c>
      <c r="D21" s="12" t="n">
        <v>1800</v>
      </c>
      <c r="E21" s="12" t="n">
        <v>1800</v>
      </c>
      <c r="F21" s="12" t="n">
        <v>1800</v>
      </c>
      <c r="G21" s="12" t="n">
        <v>1800</v>
      </c>
      <c r="H21" s="12" t="n">
        <v>1800</v>
      </c>
      <c r="I21" s="12" t="n">
        <v>1800</v>
      </c>
      <c r="J21" s="12" t="n">
        <v>1800</v>
      </c>
      <c r="K21" s="12" t="n">
        <v>1800</v>
      </c>
      <c r="L21" s="12" t="n">
        <v>1800</v>
      </c>
      <c r="M21" s="12" t="n">
        <v>1800</v>
      </c>
      <c r="N21" s="13">
        <f>SUM(B21:M21)</f>
        <v>21600</v>
      </c>
      <c r="O21" s="14">
        <f>IFERROR(N21/N$10,0)</f>
        <v>0.0142339373970346</v>
      </c>
      <c r="P21" s="14">
        <f>IFERROR(N21/N$27,0)</f>
        <v>0.0327719617660446</v>
      </c>
    </row>
    <row r="22" ht="20" customHeight="1">
      <c r="A22" s="11" t="inlineStr">
        <is>
          <t>Werbe-/Reisekosten</t>
        </is>
      </c>
      <c r="B22" s="12" t="n">
        <v>2400</v>
      </c>
      <c r="C22" s="12" t="n">
        <v>2300</v>
      </c>
      <c r="D22" s="12" t="n">
        <v>2500</v>
      </c>
      <c r="E22" s="12" t="n">
        <v>2400</v>
      </c>
      <c r="F22" s="12" t="n">
        <v>2600</v>
      </c>
      <c r="G22" s="12" t="n">
        <v>2600</v>
      </c>
      <c r="H22" s="12" t="n">
        <v>2300</v>
      </c>
      <c r="I22" s="12" t="n">
        <v>2200</v>
      </c>
      <c r="J22" s="12" t="n">
        <v>2500</v>
      </c>
      <c r="K22" s="12" t="n">
        <v>2700</v>
      </c>
      <c r="L22" s="12" t="n">
        <v>2800</v>
      </c>
      <c r="M22" s="12" t="n">
        <v>2900</v>
      </c>
      <c r="N22" s="13">
        <f>SUM(B22:M22)</f>
        <v>30200</v>
      </c>
      <c r="O22" s="14">
        <f>IFERROR(N22/N$10,0)</f>
        <v>0.0199011532125206</v>
      </c>
      <c r="P22" s="14">
        <f>IFERROR(N22/N$27,0)</f>
        <v>0.0458200576543772</v>
      </c>
    </row>
    <row r="23" ht="20" customHeight="1">
      <c r="A23" s="11" t="inlineStr">
        <is>
          <t>Kosten der Warenabgabe</t>
        </is>
      </c>
      <c r="B23" s="12" t="n">
        <v>600</v>
      </c>
      <c r="C23" s="12" t="n">
        <v>600</v>
      </c>
      <c r="D23" s="12" t="n">
        <v>600</v>
      </c>
      <c r="E23" s="12" t="n">
        <v>600</v>
      </c>
      <c r="F23" s="12" t="n">
        <v>600</v>
      </c>
      <c r="G23" s="12" t="n">
        <v>700</v>
      </c>
      <c r="H23" s="12" t="n">
        <v>600</v>
      </c>
      <c r="I23" s="12" t="n">
        <v>500</v>
      </c>
      <c r="J23" s="12" t="n">
        <v>600</v>
      </c>
      <c r="K23" s="12" t="n">
        <v>700</v>
      </c>
      <c r="L23" s="12" t="n">
        <v>700</v>
      </c>
      <c r="M23" s="12" t="n">
        <v>700</v>
      </c>
      <c r="N23" s="13">
        <f>SUM(B23:M23)</f>
        <v>7500</v>
      </c>
      <c r="O23" s="14">
        <f>IFERROR(N23/N$10,0)</f>
        <v>0.00494233937397035</v>
      </c>
      <c r="P23" s="14">
        <f>IFERROR(N23/N$27,0)</f>
        <v>0.0113791533909877</v>
      </c>
    </row>
    <row r="24" ht="20" customHeight="1">
      <c r="A24" s="11" t="inlineStr">
        <is>
          <t>Abschreibungen</t>
        </is>
      </c>
      <c r="B24" s="12" t="n">
        <v>3200</v>
      </c>
      <c r="C24" s="12" t="n">
        <v>3200</v>
      </c>
      <c r="D24" s="12" t="n">
        <v>3200</v>
      </c>
      <c r="E24" s="12" t="n">
        <v>3200</v>
      </c>
      <c r="F24" s="12" t="n">
        <v>3200</v>
      </c>
      <c r="G24" s="12" t="n">
        <v>3200</v>
      </c>
      <c r="H24" s="12" t="n">
        <v>3200</v>
      </c>
      <c r="I24" s="12" t="n">
        <v>3200</v>
      </c>
      <c r="J24" s="12" t="n">
        <v>3200</v>
      </c>
      <c r="K24" s="12" t="n">
        <v>3200</v>
      </c>
      <c r="L24" s="12" t="n">
        <v>3200</v>
      </c>
      <c r="M24" s="12" t="n">
        <v>3200</v>
      </c>
      <c r="N24" s="13">
        <f>SUM(B24:M24)</f>
        <v>38400</v>
      </c>
      <c r="O24" s="14">
        <f>IFERROR(N24/N$10,0)</f>
        <v>0.0253047775947282</v>
      </c>
      <c r="P24" s="14">
        <f>IFERROR(N24/N$27,0)</f>
        <v>0.0582612653618571</v>
      </c>
    </row>
    <row r="25" ht="20" customHeight="1">
      <c r="A25" s="11" t="inlineStr">
        <is>
          <t>Reparatur/Instandhaltung</t>
        </is>
      </c>
      <c r="B25" s="12" t="n">
        <v>700</v>
      </c>
      <c r="C25" s="12" t="n">
        <v>300</v>
      </c>
      <c r="D25" s="12" t="n">
        <v>900</v>
      </c>
      <c r="E25" s="12" t="n">
        <v>400</v>
      </c>
      <c r="F25" s="12" t="n">
        <v>600</v>
      </c>
      <c r="G25" s="12" t="n">
        <v>1500</v>
      </c>
      <c r="H25" s="12" t="n">
        <v>300</v>
      </c>
      <c r="I25" s="12" t="n">
        <v>200</v>
      </c>
      <c r="J25" s="12" t="n">
        <v>800</v>
      </c>
      <c r="K25" s="12" t="n">
        <v>500</v>
      </c>
      <c r="L25" s="12" t="n">
        <v>700</v>
      </c>
      <c r="M25" s="12" t="n">
        <v>1200</v>
      </c>
      <c r="N25" s="13">
        <f>SUM(B25:M25)</f>
        <v>8100</v>
      </c>
      <c r="O25" s="14">
        <f>IFERROR(N25/N$10,0)</f>
        <v>0.00533772652388797</v>
      </c>
      <c r="P25" s="14">
        <f>IFERROR(N25/N$27,0)</f>
        <v>0.0122894856622667</v>
      </c>
    </row>
    <row r="26" ht="20" customHeight="1">
      <c r="A26" s="11" t="inlineStr">
        <is>
          <t>Sonstige Kosten</t>
        </is>
      </c>
      <c r="B26" s="12" t="n">
        <v>1600</v>
      </c>
      <c r="C26" s="12" t="n">
        <v>1600</v>
      </c>
      <c r="D26" s="12" t="n">
        <v>1600</v>
      </c>
      <c r="E26" s="12" t="n">
        <v>1600</v>
      </c>
      <c r="F26" s="12" t="n">
        <v>1600</v>
      </c>
      <c r="G26" s="12" t="n">
        <v>1600</v>
      </c>
      <c r="H26" s="12" t="n">
        <v>1600</v>
      </c>
      <c r="I26" s="12" t="n">
        <v>1600</v>
      </c>
      <c r="J26" s="12" t="n">
        <v>1600</v>
      </c>
      <c r="K26" s="12" t="n">
        <v>1600</v>
      </c>
      <c r="L26" s="12" t="n">
        <v>1600</v>
      </c>
      <c r="M26" s="12" t="n">
        <v>1700</v>
      </c>
      <c r="N26" s="13">
        <f>SUM(B26:M26)</f>
        <v>19300</v>
      </c>
      <c r="O26" s="14">
        <f>IFERROR(N26/N$10,0)</f>
        <v>0.0127182866556837</v>
      </c>
      <c r="P26" s="14">
        <f>IFERROR(N26/N$27,0)</f>
        <v>0.0292823547261417</v>
      </c>
    </row>
    <row r="27" ht="20" customHeight="1">
      <c r="A27" s="16" t="inlineStr">
        <is>
          <t>Gesamtkosten</t>
        </is>
      </c>
      <c r="B27" s="17">
        <f>SUM(B16:B26)</f>
        <v>54000</v>
      </c>
      <c r="C27" s="17">
        <f>SUM(C16:C26)</f>
        <v>53500</v>
      </c>
      <c r="D27" s="17">
        <f>SUM(D16:D26)</f>
        <v>54300</v>
      </c>
      <c r="E27" s="17">
        <f>SUM(E16:E26)</f>
        <v>54900</v>
      </c>
      <c r="F27" s="17">
        <f>SUM(F16:F26)</f>
        <v>54100</v>
      </c>
      <c r="G27" s="17">
        <f>SUM(G16:G26)</f>
        <v>55100</v>
      </c>
      <c r="H27" s="17">
        <f>SUM(H16:H26)</f>
        <v>54700</v>
      </c>
      <c r="I27" s="17">
        <f>SUM(I16:I26)</f>
        <v>54400</v>
      </c>
      <c r="J27" s="17">
        <f>SUM(J16:J26)</f>
        <v>55400</v>
      </c>
      <c r="K27" s="17">
        <f>SUM(K16:K26)</f>
        <v>56600</v>
      </c>
      <c r="L27" s="17">
        <f>SUM(L16:L26)</f>
        <v>55700</v>
      </c>
      <c r="M27" s="17">
        <f>SUM(M16:M26)</f>
        <v>56400</v>
      </c>
      <c r="N27" s="17">
        <f>SUM(B27:M27)</f>
        <v>659100</v>
      </c>
      <c r="O27" s="18">
        <f>IFERROR(N27/N$10,0)</f>
        <v>0.434332784184514</v>
      </c>
      <c r="P27" s="18">
        <f>IFERROR(N27/N$27,0)</f>
        <v>1</v>
      </c>
    </row>
    <row r="28" ht="20" customHeight="1">
      <c r="A28" s="22" t="inlineStr">
        <is>
          <t>Betriebsergebnis (EBIT)</t>
        </is>
      </c>
      <c r="B28" s="23">
        <f>B14-B27</f>
        <v>24000</v>
      </c>
      <c r="C28" s="23">
        <f>C14-C27</f>
        <v>22100</v>
      </c>
      <c r="D28" s="23">
        <f>D14-D27</f>
        <v>27400</v>
      </c>
      <c r="E28" s="23">
        <f>E14-E27</f>
        <v>27200</v>
      </c>
      <c r="F28" s="23">
        <f>F14-F27</f>
        <v>32100</v>
      </c>
      <c r="G28" s="23">
        <f>G14-G27</f>
        <v>29900</v>
      </c>
      <c r="H28" s="23">
        <f>H14-H27</f>
        <v>21000</v>
      </c>
      <c r="I28" s="23">
        <f>I14-I27</f>
        <v>18800</v>
      </c>
      <c r="J28" s="23">
        <f>J14-J27</f>
        <v>24800</v>
      </c>
      <c r="K28" s="23">
        <f>K14-K27</f>
        <v>34300</v>
      </c>
      <c r="L28" s="23">
        <f>L14-L27</f>
        <v>35800</v>
      </c>
      <c r="M28" s="23">
        <f>M14-M27</f>
        <v>34300</v>
      </c>
      <c r="N28" s="23">
        <f>SUM(B28:M28)</f>
        <v>331700</v>
      </c>
      <c r="O28" s="24">
        <f>IFERROR(N28/N$10,0)</f>
        <v>0.218583196046129</v>
      </c>
      <c r="P28" s="22" t="n"/>
    </row>
    <row r="29" ht="20" customHeight="1">
      <c r="A29" s="9" t="inlineStr">
        <is>
          <t>Neutrales Ergebnis</t>
        </is>
      </c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 t="n"/>
      <c r="P29" s="10" t="n"/>
    </row>
    <row r="30" ht="20" customHeight="1">
      <c r="A30" s="11" t="inlineStr">
        <is>
          <t>Zinsaufwand</t>
        </is>
      </c>
      <c r="B30" s="12" t="n">
        <v>1100</v>
      </c>
      <c r="C30" s="12" t="n">
        <v>1100</v>
      </c>
      <c r="D30" s="12" t="n">
        <v>1100</v>
      </c>
      <c r="E30" s="12" t="n">
        <v>1100</v>
      </c>
      <c r="F30" s="12" t="n">
        <v>1100</v>
      </c>
      <c r="G30" s="12" t="n">
        <v>1100</v>
      </c>
      <c r="H30" s="12" t="n">
        <v>1050</v>
      </c>
      <c r="I30" s="12" t="n">
        <v>1050</v>
      </c>
      <c r="J30" s="12" t="n">
        <v>1050</v>
      </c>
      <c r="K30" s="12" t="n">
        <v>1050</v>
      </c>
      <c r="L30" s="12" t="n">
        <v>1050</v>
      </c>
      <c r="M30" s="12" t="n">
        <v>1050</v>
      </c>
      <c r="N30" s="13">
        <f>SUM(B30:M30)</f>
        <v>12900</v>
      </c>
      <c r="O30" s="14">
        <f>IFERROR(N30/N$10,0)</f>
        <v>0.008500823723229</v>
      </c>
      <c r="P30" s="15" t="n"/>
    </row>
    <row r="31" ht="20" customHeight="1">
      <c r="A31" s="11" t="inlineStr">
        <is>
          <t>Sonstiger neutraler Aufwand</t>
        </is>
      </c>
      <c r="B31" s="12" t="n">
        <v>0</v>
      </c>
      <c r="C31" s="12" t="n">
        <v>0</v>
      </c>
      <c r="D31" s="12" t="n">
        <v>0</v>
      </c>
      <c r="E31" s="12" t="n">
        <v>0</v>
      </c>
      <c r="F31" s="12" t="n">
        <v>0</v>
      </c>
      <c r="G31" s="12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3">
        <f>SUM(B31:M31)</f>
        <v>0</v>
      </c>
      <c r="O31" s="14">
        <f>IFERROR(N31/N$10,0)</f>
        <v>0</v>
      </c>
      <c r="P31" s="15" t="n"/>
    </row>
    <row r="32" ht="20" customHeight="1">
      <c r="A32" s="25" t="inlineStr">
        <is>
          <t>Neutraler Aufwand</t>
        </is>
      </c>
      <c r="B32" s="13">
        <f>B30+B31</f>
        <v>1100</v>
      </c>
      <c r="C32" s="13">
        <f>C30+C31</f>
        <v>1100</v>
      </c>
      <c r="D32" s="13">
        <f>D30+D31</f>
        <v>1100</v>
      </c>
      <c r="E32" s="13">
        <f>E30+E31</f>
        <v>1100</v>
      </c>
      <c r="F32" s="13">
        <f>F30+F31</f>
        <v>1100</v>
      </c>
      <c r="G32" s="13">
        <f>G30+G31</f>
        <v>1100</v>
      </c>
      <c r="H32" s="13">
        <f>H30+H31</f>
        <v>1050</v>
      </c>
      <c r="I32" s="13">
        <f>I30+I31</f>
        <v>1050</v>
      </c>
      <c r="J32" s="13">
        <f>J30+J31</f>
        <v>1050</v>
      </c>
      <c r="K32" s="13">
        <f>K30+K31</f>
        <v>1050</v>
      </c>
      <c r="L32" s="13">
        <f>L30+L31</f>
        <v>1050</v>
      </c>
      <c r="M32" s="13">
        <f>M30+M31</f>
        <v>1050</v>
      </c>
      <c r="N32" s="13">
        <f>SUM(B32:M32)</f>
        <v>12900</v>
      </c>
      <c r="O32" s="26">
        <f>IFERROR(N32/N$10,0)</f>
        <v>0.008500823723229</v>
      </c>
      <c r="P32" s="25" t="n"/>
    </row>
    <row r="33" ht="20" customHeight="1">
      <c r="A33" s="11" t="inlineStr">
        <is>
          <t>Zinserträge</t>
        </is>
      </c>
      <c r="B33" s="12" t="n">
        <v>0</v>
      </c>
      <c r="C33" s="12" t="n">
        <v>0</v>
      </c>
      <c r="D33" s="12" t="n">
        <v>150</v>
      </c>
      <c r="E33" s="12" t="n">
        <v>0</v>
      </c>
      <c r="F33" s="12" t="n">
        <v>0</v>
      </c>
      <c r="G33" s="12" t="n">
        <v>150</v>
      </c>
      <c r="H33" s="12" t="n">
        <v>0</v>
      </c>
      <c r="I33" s="12" t="n">
        <v>0</v>
      </c>
      <c r="J33" s="12" t="n">
        <v>150</v>
      </c>
      <c r="K33" s="12" t="n">
        <v>0</v>
      </c>
      <c r="L33" s="12" t="n">
        <v>0</v>
      </c>
      <c r="M33" s="12" t="n">
        <v>150</v>
      </c>
      <c r="N33" s="13">
        <f>SUM(B33:M33)</f>
        <v>600</v>
      </c>
      <c r="O33" s="14">
        <f>IFERROR(N33/N$10,0)</f>
        <v>0.000395387149917628</v>
      </c>
      <c r="P33" s="15" t="n"/>
    </row>
    <row r="34" ht="20" customHeight="1">
      <c r="A34" s="11" t="inlineStr">
        <is>
          <t>Sonstiger neutraler Ertrag</t>
        </is>
      </c>
      <c r="B34" s="12" t="n">
        <v>0</v>
      </c>
      <c r="C34" s="12" t="n">
        <v>0</v>
      </c>
      <c r="D34" s="12" t="n">
        <v>0</v>
      </c>
      <c r="E34" s="12" t="n">
        <v>0</v>
      </c>
      <c r="F34" s="12" t="n">
        <v>0</v>
      </c>
      <c r="G34" s="12" t="n">
        <v>0</v>
      </c>
      <c r="H34" s="12" t="n">
        <v>1800</v>
      </c>
      <c r="I34" s="12" t="n">
        <v>0</v>
      </c>
      <c r="J34" s="12" t="n">
        <v>0</v>
      </c>
      <c r="K34" s="12" t="n">
        <v>0</v>
      </c>
      <c r="L34" s="12" t="n">
        <v>0</v>
      </c>
      <c r="M34" s="12" t="n">
        <v>0</v>
      </c>
      <c r="N34" s="13">
        <f>SUM(B34:M34)</f>
        <v>1800</v>
      </c>
      <c r="O34" s="14">
        <f>IFERROR(N34/N$10,0)</f>
        <v>0.00118616144975288</v>
      </c>
      <c r="P34" s="15" t="n"/>
    </row>
    <row r="35" ht="20" customHeight="1">
      <c r="A35" s="11" t="inlineStr">
        <is>
          <t>Verrechnete kalkulatorische Kosten</t>
        </is>
      </c>
      <c r="B35" s="12" t="n">
        <v>0</v>
      </c>
      <c r="C35" s="12" t="n">
        <v>0</v>
      </c>
      <c r="D35" s="12" t="n">
        <v>0</v>
      </c>
      <c r="E35" s="12" t="n">
        <v>0</v>
      </c>
      <c r="F35" s="12" t="n">
        <v>0</v>
      </c>
      <c r="G35" s="12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3">
        <f>SUM(B35:M35)</f>
        <v>0</v>
      </c>
      <c r="O35" s="14">
        <f>IFERROR(N35/N$10,0)</f>
        <v>0</v>
      </c>
      <c r="P35" s="15" t="n"/>
    </row>
    <row r="36" ht="20" customHeight="1">
      <c r="A36" s="25" t="inlineStr">
        <is>
          <t>Neutraler Ertrag</t>
        </is>
      </c>
      <c r="B36" s="13">
        <f>B33+B34+B35</f>
        <v>0</v>
      </c>
      <c r="C36" s="13">
        <f>C33+C34+C35</f>
        <v>0</v>
      </c>
      <c r="D36" s="13">
        <f>D33+D34+D35</f>
        <v>150</v>
      </c>
      <c r="E36" s="13">
        <f>E33+E34+E35</f>
        <v>0</v>
      </c>
      <c r="F36" s="13">
        <f>F33+F34+F35</f>
        <v>0</v>
      </c>
      <c r="G36" s="13">
        <f>G33+G34+G35</f>
        <v>150</v>
      </c>
      <c r="H36" s="13">
        <f>H33+H34+H35</f>
        <v>1800</v>
      </c>
      <c r="I36" s="13">
        <f>I33+I34+I35</f>
        <v>0</v>
      </c>
      <c r="J36" s="13">
        <f>J33+J34+J35</f>
        <v>150</v>
      </c>
      <c r="K36" s="13">
        <f>K33+K34+K35</f>
        <v>0</v>
      </c>
      <c r="L36" s="13">
        <f>L33+L34+L35</f>
        <v>0</v>
      </c>
      <c r="M36" s="13">
        <f>M33+M34+M35</f>
        <v>150</v>
      </c>
      <c r="N36" s="13">
        <f>SUM(B36:M36)</f>
        <v>2400</v>
      </c>
      <c r="O36" s="26">
        <f>IFERROR(N36/N$10,0)</f>
        <v>0.00158154859967051</v>
      </c>
      <c r="P36" s="25" t="n"/>
    </row>
    <row r="37" ht="20" customHeight="1">
      <c r="A37" s="16" t="inlineStr">
        <is>
          <t>Neutrales Ergebnis</t>
        </is>
      </c>
      <c r="B37" s="17">
        <f>B36-B32</f>
        <v>-1100</v>
      </c>
      <c r="C37" s="17">
        <f>C36-C32</f>
        <v>-1100</v>
      </c>
      <c r="D37" s="17">
        <f>D36-D32</f>
        <v>-950</v>
      </c>
      <c r="E37" s="17">
        <f>E36-E32</f>
        <v>-1100</v>
      </c>
      <c r="F37" s="17">
        <f>F36-F32</f>
        <v>-1100</v>
      </c>
      <c r="G37" s="17">
        <f>G36-G32</f>
        <v>-950</v>
      </c>
      <c r="H37" s="17">
        <f>H36-H32</f>
        <v>750</v>
      </c>
      <c r="I37" s="17">
        <f>I36-I32</f>
        <v>-1050</v>
      </c>
      <c r="J37" s="17">
        <f>J36-J32</f>
        <v>-900</v>
      </c>
      <c r="K37" s="17">
        <f>K36-K32</f>
        <v>-1050</v>
      </c>
      <c r="L37" s="17">
        <f>L36-L32</f>
        <v>-1050</v>
      </c>
      <c r="M37" s="17">
        <f>M36-M32</f>
        <v>-900</v>
      </c>
      <c r="N37" s="17">
        <f>SUM(B37:M37)</f>
        <v>-10500</v>
      </c>
      <c r="O37" s="18">
        <f>IFERROR(N37/N$10,0)</f>
        <v>-0.00691927512355848</v>
      </c>
      <c r="P37" s="16" t="n"/>
    </row>
    <row r="38" ht="20" customHeight="1">
      <c r="A38" s="22" t="inlineStr">
        <is>
          <t>Ergebnis vor Steuern (EBT)</t>
        </is>
      </c>
      <c r="B38" s="23">
        <f>B28+B37</f>
        <v>22900</v>
      </c>
      <c r="C38" s="23">
        <f>C28+C37</f>
        <v>21000</v>
      </c>
      <c r="D38" s="23">
        <f>D28+D37</f>
        <v>26450</v>
      </c>
      <c r="E38" s="23">
        <f>E28+E37</f>
        <v>26100</v>
      </c>
      <c r="F38" s="23">
        <f>F28+F37</f>
        <v>31000</v>
      </c>
      <c r="G38" s="23">
        <f>G28+G37</f>
        <v>28950</v>
      </c>
      <c r="H38" s="23">
        <f>H28+H37</f>
        <v>21750</v>
      </c>
      <c r="I38" s="23">
        <f>I28+I37</f>
        <v>17750</v>
      </c>
      <c r="J38" s="23">
        <f>J28+J37</f>
        <v>23900</v>
      </c>
      <c r="K38" s="23">
        <f>K28+K37</f>
        <v>33250</v>
      </c>
      <c r="L38" s="23">
        <f>L28+L37</f>
        <v>34750</v>
      </c>
      <c r="M38" s="23">
        <f>M28+M37</f>
        <v>33400</v>
      </c>
      <c r="N38" s="23">
        <f>SUM(B38:M38)</f>
        <v>321200</v>
      </c>
      <c r="O38" s="24">
        <f>IFERROR(N38/N$10,0)</f>
        <v>0.21166392092257</v>
      </c>
      <c r="P38" s="22" t="n"/>
    </row>
    <row r="39" ht="20" customHeight="1">
      <c r="A39" s="11" t="inlineStr">
        <is>
          <t>Steuern vom Einkommen und Ertrag</t>
        </is>
      </c>
      <c r="B39" s="12" t="n">
        <v>0</v>
      </c>
      <c r="C39" s="12" t="n">
        <v>0</v>
      </c>
      <c r="D39" s="12" t="n">
        <v>0</v>
      </c>
      <c r="E39" s="12" t="n">
        <v>0</v>
      </c>
      <c r="F39" s="12" t="n">
        <v>0</v>
      </c>
      <c r="G39" s="12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0</v>
      </c>
      <c r="N39" s="13">
        <f>SUM(B39:M39)</f>
        <v>0</v>
      </c>
      <c r="O39" s="14">
        <f>IFERROR(N39/N$10,0)</f>
        <v>0</v>
      </c>
      <c r="P39" s="15" t="n"/>
    </row>
    <row r="40" ht="20" customHeight="1">
      <c r="A40" s="27" t="inlineStr">
        <is>
          <t>Vorläufiges Ergebnis</t>
        </is>
      </c>
      <c r="B40" s="28">
        <f>B38-B39</f>
        <v>22900</v>
      </c>
      <c r="C40" s="28">
        <f>C38-C39</f>
        <v>21000</v>
      </c>
      <c r="D40" s="28">
        <f>D38-D39</f>
        <v>26450</v>
      </c>
      <c r="E40" s="28">
        <f>E38-E39</f>
        <v>26100</v>
      </c>
      <c r="F40" s="28">
        <f>F38-F39</f>
        <v>31000</v>
      </c>
      <c r="G40" s="28">
        <f>G38-G39</f>
        <v>28950</v>
      </c>
      <c r="H40" s="28">
        <f>H38-H39</f>
        <v>21750</v>
      </c>
      <c r="I40" s="28">
        <f>I38-I39</f>
        <v>17750</v>
      </c>
      <c r="J40" s="28">
        <f>J38-J39</f>
        <v>23900</v>
      </c>
      <c r="K40" s="28">
        <f>K38-K39</f>
        <v>33250</v>
      </c>
      <c r="L40" s="28">
        <f>L38-L39</f>
        <v>34750</v>
      </c>
      <c r="M40" s="28">
        <f>M38-M39</f>
        <v>33400</v>
      </c>
      <c r="N40" s="28">
        <f>SUM(B40:M40)</f>
        <v>321200</v>
      </c>
      <c r="O40" s="29">
        <f>IFERROR(N40/N$10,0)</f>
        <v>0.21166392092257</v>
      </c>
      <c r="P40" s="27" t="n"/>
    </row>
    <row r="42" ht="20" customHeight="1">
      <c r="A42" s="9" t="inlineStr">
        <is>
          <t>Kennzahlen</t>
        </is>
      </c>
      <c r="B42" s="10" t="n"/>
      <c r="C42" s="10" t="n"/>
      <c r="D42" s="10" t="n"/>
      <c r="E42" s="10" t="n"/>
      <c r="F42" s="10" t="n"/>
      <c r="G42" s="10" t="n"/>
      <c r="H42" s="10" t="n"/>
      <c r="I42" s="10" t="n"/>
      <c r="J42" s="10" t="n"/>
      <c r="K42" s="10" t="n"/>
      <c r="L42" s="10" t="n"/>
      <c r="M42" s="10" t="n"/>
      <c r="N42" s="10" t="n"/>
      <c r="O42" s="10" t="n"/>
      <c r="P42" s="10" t="n"/>
    </row>
    <row r="43" ht="20" customHeight="1">
      <c r="A43" s="30" t="inlineStr">
        <is>
          <t>Rohertragsmarge (Rohertrag / Gesamtleistung)</t>
        </is>
      </c>
      <c r="B43" s="14">
        <f>IFERROR(B12/B10,0)</f>
        <v>0.65</v>
      </c>
      <c r="C43" s="14">
        <f>IFERROR(C12/C10,0)</f>
        <v>0.654545454545455</v>
      </c>
      <c r="D43" s="14">
        <f>IFERROR(D12/D10,0)</f>
        <v>0.64776357827476</v>
      </c>
      <c r="E43" s="14">
        <f>IFERROR(E12/E10,0)</f>
        <v>0.657325860688551</v>
      </c>
      <c r="F43" s="14">
        <f>IFERROR(F12/F10,0)</f>
        <v>0.655015197568389</v>
      </c>
      <c r="G43" s="14">
        <f>IFERROR(G12/G10,0)</f>
        <v>0.646788990825688</v>
      </c>
      <c r="H43" s="14">
        <f>IFERROR(H12/H10,0)</f>
        <v>0.650343642611684</v>
      </c>
      <c r="I43" s="14">
        <f>IFERROR(I12/I10,0)</f>
        <v>0.65945945945946</v>
      </c>
      <c r="J43" s="14">
        <f>IFERROR(J12/J10,0)</f>
        <v>0.643143544506816</v>
      </c>
      <c r="K43" s="14">
        <f>IFERROR(K12/K10,0)</f>
        <v>0.657933042212518</v>
      </c>
      <c r="L43" s="14">
        <f>IFERROR(L12/L10,0)</f>
        <v>0.65450643776824</v>
      </c>
      <c r="M43" s="14">
        <f>IFERROR(M12/M10,0)</f>
        <v>0.640513552068474</v>
      </c>
      <c r="N43" s="14">
        <f>IFERROR(N12/N10,0)</f>
        <v>0.651334431630972</v>
      </c>
    </row>
    <row r="44" ht="20" customHeight="1">
      <c r="A44" s="30" t="inlineStr">
        <is>
          <t>Personalkostenquote (Personal / Gesamtleistung)</t>
        </is>
      </c>
      <c r="B44" s="14">
        <f>IFERROR(B16/B10,0)</f>
        <v>0.316666666666667</v>
      </c>
      <c r="C44" s="14">
        <f>IFERROR(C16/C10,0)</f>
        <v>0.329004329004329</v>
      </c>
      <c r="D44" s="14">
        <f>IFERROR(D16/D10,0)</f>
        <v>0.303514376996805</v>
      </c>
      <c r="E44" s="14">
        <f>IFERROR(E16/E10,0)</f>
        <v>0.304243394715773</v>
      </c>
      <c r="F44" s="14">
        <f>IFERROR(F16/F10,0)</f>
        <v>0.288753799392097</v>
      </c>
      <c r="G44" s="14">
        <f>IFERROR(G16/G10,0)</f>
        <v>0.290519877675841</v>
      </c>
      <c r="H44" s="14">
        <f>IFERROR(H16/H10,0)</f>
        <v>0.336769759450172</v>
      </c>
      <c r="I44" s="14">
        <f>IFERROR(I16/I10,0)</f>
        <v>0.353153153153153</v>
      </c>
      <c r="J44" s="14">
        <f>IFERROR(J16/J10,0)</f>
        <v>0.314354450681636</v>
      </c>
      <c r="K44" s="14">
        <f>IFERROR(K16/K10,0)</f>
        <v>0.285298398835517</v>
      </c>
      <c r="L44" s="14">
        <f>IFERROR(L16/L10,0)</f>
        <v>0.280400572246066</v>
      </c>
      <c r="M44" s="14">
        <f>IFERROR(M16/M10,0)</f>
        <v>0.279600570613409</v>
      </c>
      <c r="N44" s="14">
        <f>IFERROR(N16/N10,0)</f>
        <v>0.305238879736409</v>
      </c>
    </row>
    <row r="45" ht="20" customHeight="1">
      <c r="A45" s="30" t="inlineStr">
        <is>
          <t>Gesamtkostenquote (Gesamtkosten / Gesamtleistung)</t>
        </is>
      </c>
      <c r="B45" s="14">
        <f>IFERROR(B27/B10,0)</f>
        <v>0.45</v>
      </c>
      <c r="C45" s="14">
        <f>IFERROR(C27/C10,0)</f>
        <v>0.463203463203463</v>
      </c>
      <c r="D45" s="14">
        <f>IFERROR(D27/D10,0)</f>
        <v>0.43370607028754</v>
      </c>
      <c r="E45" s="14">
        <f>IFERROR(E27/E10,0)</f>
        <v>0.43955164131305</v>
      </c>
      <c r="F45" s="14">
        <f>IFERROR(F27/F10,0)</f>
        <v>0.411094224924012</v>
      </c>
      <c r="G45" s="14">
        <f>IFERROR(G27/G10,0)</f>
        <v>0.421253822629969</v>
      </c>
      <c r="H45" s="14">
        <f>IFERROR(H27/H10,0)</f>
        <v>0.469931271477663</v>
      </c>
      <c r="I45" s="14">
        <f>IFERROR(I27/I10,0)</f>
        <v>0.49009009009009</v>
      </c>
      <c r="J45" s="14">
        <f>IFERROR(J27/J10,0)</f>
        <v>0.444266238973537</v>
      </c>
      <c r="K45" s="14">
        <f>IFERROR(K27/K10,0)</f>
        <v>0.41193595342067</v>
      </c>
      <c r="L45" s="14">
        <f>IFERROR(L27/L10,0)</f>
        <v>0.398426323319027</v>
      </c>
      <c r="M45" s="14">
        <f>IFERROR(M27/M10,0)</f>
        <v>0.40228245363766</v>
      </c>
      <c r="N45" s="14">
        <f>IFERROR(N27/N10,0)</f>
        <v>0.434332784184514</v>
      </c>
    </row>
    <row r="46" ht="20" customHeight="1">
      <c r="A46" s="30" t="inlineStr">
        <is>
          <t>Operative Umsatzrendite (EBIT / Umsatz)</t>
        </is>
      </c>
      <c r="B46" s="14">
        <f>IFERROR(B28/B7,0)</f>
        <v>0.2</v>
      </c>
      <c r="C46" s="14">
        <f>IFERROR(C28/C7,0)</f>
        <v>0.193859649122807</v>
      </c>
      <c r="D46" s="14">
        <f>IFERROR(D28/D7,0)</f>
        <v>0.217460317460317</v>
      </c>
      <c r="E46" s="14">
        <f>IFERROR(E28/E7,0)</f>
        <v>0.222222222222222</v>
      </c>
      <c r="F46" s="14">
        <f>IFERROR(F28/F7,0)</f>
        <v>0.247685185185185</v>
      </c>
      <c r="G46" s="14">
        <f>IFERROR(G28/G7,0)</f>
        <v>0.226515151515152</v>
      </c>
      <c r="H46" s="14">
        <f>IFERROR(H28/H7,0)</f>
        <v>0.180412371134021</v>
      </c>
      <c r="I46" s="14">
        <f>IFERROR(I28/I7,0)</f>
        <v>0.174074074074074</v>
      </c>
      <c r="J46" s="14">
        <f>IFERROR(J28/J7,0)</f>
        <v>0.19496855345912</v>
      </c>
      <c r="K46" s="14">
        <f>IFERROR(K28/K7,0)</f>
        <v>0.255208333333333</v>
      </c>
      <c r="L46" s="14">
        <f>IFERROR(L28/L7,0)</f>
        <v>0.259420289855073</v>
      </c>
      <c r="M46" s="14">
        <f>IFERROR(M28/M7,0)</f>
        <v>0.238194444444444</v>
      </c>
      <c r="N46" s="14">
        <f>IFERROR(N28/N7,0)</f>
        <v>0.219378306878307</v>
      </c>
    </row>
    <row r="47" ht="20" customHeight="1">
      <c r="A47" s="30" t="inlineStr">
        <is>
          <t>Umsatzrendite (Vorläufiges Ergebnis / Umsatz)</t>
        </is>
      </c>
      <c r="B47" s="14">
        <f>IFERROR(B40/B7,0)</f>
        <v>0.190833333333333</v>
      </c>
      <c r="C47" s="14">
        <f>IFERROR(C40/C7,0)</f>
        <v>0.184210526315789</v>
      </c>
      <c r="D47" s="14">
        <f>IFERROR(D40/D7,0)</f>
        <v>0.209920634920635</v>
      </c>
      <c r="E47" s="14">
        <f>IFERROR(E40/E7,0)</f>
        <v>0.213235294117647</v>
      </c>
      <c r="F47" s="14">
        <f>IFERROR(F40/F7,0)</f>
        <v>0.239197530864198</v>
      </c>
      <c r="G47" s="14">
        <f>IFERROR(G40/G7,0)</f>
        <v>0.219318181818182</v>
      </c>
      <c r="H47" s="14">
        <f>IFERROR(H40/H7,0)</f>
        <v>0.186855670103093</v>
      </c>
      <c r="I47" s="14">
        <f>IFERROR(I40/I7,0)</f>
        <v>0.164351851851852</v>
      </c>
      <c r="J47" s="14">
        <f>IFERROR(J40/J7,0)</f>
        <v>0.187893081761006</v>
      </c>
      <c r="K47" s="14">
        <f>IFERROR(K40/K7,0)</f>
        <v>0.247395833333333</v>
      </c>
      <c r="L47" s="14">
        <f>IFERROR(L40/L7,0)</f>
        <v>0.251811594202899</v>
      </c>
      <c r="M47" s="14">
        <f>IFERROR(M40/M7,0)</f>
        <v>0.231944444444444</v>
      </c>
      <c r="N47" s="14">
        <f>IFERROR(N40/N7,0)</f>
        <v>0.212433862433862</v>
      </c>
    </row>
    <row r="48" ht="20" customHeight="1">
      <c r="A48" s="25" t="inlineStr">
        <is>
          <t>Vorläufiges Ergebnis kumuliert (Jahr bis Monat)</t>
        </is>
      </c>
      <c r="B48" s="13">
        <f>SUM($B$40:B40)</f>
        <v>22900</v>
      </c>
      <c r="C48" s="13">
        <f>SUM($B$40:C40)</f>
        <v>43900</v>
      </c>
      <c r="D48" s="13">
        <f>SUM($B$40:D40)</f>
        <v>70350</v>
      </c>
      <c r="E48" s="13">
        <f>SUM($B$40:E40)</f>
        <v>96450</v>
      </c>
      <c r="F48" s="13">
        <f>SUM($B$40:F40)</f>
        <v>127450</v>
      </c>
      <c r="G48" s="13">
        <f>SUM($B$40:G40)</f>
        <v>156400</v>
      </c>
      <c r="H48" s="13">
        <f>SUM($B$40:H40)</f>
        <v>178150</v>
      </c>
      <c r="I48" s="13">
        <f>SUM($B$40:I40)</f>
        <v>195900</v>
      </c>
      <c r="J48" s="13">
        <f>SUM($B$40:J40)</f>
        <v>219800</v>
      </c>
      <c r="K48" s="13">
        <f>SUM($B$40:K40)</f>
        <v>253050</v>
      </c>
      <c r="L48" s="13">
        <f>SUM($B$40:L40)</f>
        <v>287800</v>
      </c>
      <c r="M48" s="13">
        <f>SUM($B$40:M40)</f>
        <v>321200</v>
      </c>
    </row>
    <row r="50" ht="20" customHeight="1">
      <c r="A50" s="2" t="inlineStr">
        <is>
          <t>Hinweis: Excel ersetzt keine GoBD-konforme Finanzbuchhaltung. AfA und Rückstellungen unterjährig als 1/12 des Jahreswerts abgrenzen (Tab „Rechner“).</t>
        </is>
      </c>
    </row>
  </sheetData>
  <mergeCells count="1">
    <mergeCell ref="B3:E3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1E40AF"/>
    <outlinePr summaryBelow="1" summaryRight="1"/>
    <pageSetUpPr fitToPage="1"/>
  </sheetPr>
  <dimension ref="A1:K42"/>
  <sheetViews>
    <sheetView tabSelected="0"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6" customWidth="1" min="1" max="1"/>
    <col width="14" customWidth="1" min="2" max="2"/>
    <col width="11" customWidth="1" min="3" max="3"/>
    <col width="11" customWidth="1" min="4" max="4"/>
    <col width="16" customWidth="1" min="5" max="5"/>
    <col width="12" customWidth="1" min="6" max="6"/>
    <col width="16" customWidth="1" min="7" max="7"/>
    <col width="14" customWidth="1" min="8" max="8"/>
    <col width="11" customWidth="1" min="9" max="9"/>
    <col width="15" customWidth="1" min="10" max="10"/>
    <col width="12" customWidth="1" min="11" max="11"/>
  </cols>
  <sheetData>
    <row r="1" ht="32" customHeight="1">
      <c r="A1" s="1" t="inlineStr">
        <is>
          <t>BWA Monatsauswertung – Monat, kumuliert, Plan und Vorjahr</t>
        </is>
      </c>
    </row>
    <row r="2" ht="20" customHeight="1">
      <c r="A2" s="2" t="inlineStr">
        <is>
          <t>Monat im blauen Feld wählen. Plan und Vorjahr werden aus dem Tab „Soll-Ist &amp; Vorjahr“ zeitanteilig (Jahreswert / 12 × Monate) angesetzt.</t>
        </is>
      </c>
    </row>
    <row r="3" ht="22" customHeight="1">
      <c r="A3" s="3" t="inlineStr">
        <is>
          <t>Auswertungsmonat:</t>
        </is>
      </c>
      <c r="B3" s="31" t="inlineStr">
        <is>
          <t>Juni</t>
        </is>
      </c>
      <c r="C3" s="32">
        <f>MATCH(B3,Listen!$A$2:$A$13,0)</f>
        <v>6</v>
      </c>
      <c r="D3" s="33" t="str">
        <f>"BWA "&amp;B3&amp;" "&amp;'BWA 01 Jahr'!G3</f>
        <v>BWA Juni 2026</v>
      </c>
    </row>
    <row r="5" ht="44" customHeight="1">
      <c r="A5" s="8" t="inlineStr">
        <is>
          <t>BWA-Position</t>
        </is>
      </c>
      <c r="B5" s="8" t="inlineStr">
        <is>
          <t>Monat</t>
        </is>
      </c>
      <c r="C5" s="8" t="inlineStr">
        <is>
          <t>% Gesamt-
leistung</t>
        </is>
      </c>
      <c r="D5" s="8" t="inlineStr">
        <is>
          <t>% Gesamt-
kosten</t>
        </is>
      </c>
      <c r="E5" s="8" t="inlineStr">
        <is>
          <t>Jahr kumuliert
(bis Monat)</t>
        </is>
      </c>
      <c r="F5" s="8" t="inlineStr">
        <is>
          <t>% Gesamt-
leistung kum.</t>
        </is>
      </c>
      <c r="G5" s="8" t="inlineStr">
        <is>
          <t>Plan kumuliert
(anteilig)</t>
        </is>
      </c>
      <c r="H5" s="8" t="inlineStr">
        <is>
          <t>Abweichung
zum Plan</t>
        </is>
      </c>
      <c r="I5" s="8" t="inlineStr">
        <is>
          <t>Abw. %
zum Plan</t>
        </is>
      </c>
      <c r="J5" s="8" t="inlineStr">
        <is>
          <t>Vorjahr kum.
(anteilig)</t>
        </is>
      </c>
      <c r="K5" s="8" t="inlineStr">
        <is>
          <t>Abw. %
zum Vorjahr</t>
        </is>
      </c>
    </row>
    <row r="6" ht="20" customHeight="1">
      <c r="A6" s="9" t="inlineStr">
        <is>
          <t>Leistung</t>
        </is>
      </c>
      <c r="B6" s="10" t="n"/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</row>
    <row r="7" ht="20" customHeight="1">
      <c r="A7" s="11" t="inlineStr">
        <is>
          <t>Umsatzerlöse</t>
        </is>
      </c>
      <c r="B7" s="34">
        <f>INDEX('BWA 01 Jahr'!$B7:$M7,$C$3)</f>
        <v>132000</v>
      </c>
      <c r="C7" s="14">
        <f>IFERROR(B7/B$10,0)</f>
        <v>1.00917431192661</v>
      </c>
      <c r="D7" s="15" t="n"/>
      <c r="E7" s="34">
        <f>SUMPRODUCT((COLUMN('BWA 01 Jahr'!$B7:$M7)-1&lt;=$C$3)*'BWA 01 Jahr'!$B7:$M7)</f>
        <v>744000</v>
      </c>
      <c r="F7" s="14">
        <f>IFERROR(E7/E$10,0)</f>
        <v>0.994652406417112</v>
      </c>
      <c r="G7" s="34">
        <f>'Soll-Ist &amp; Vorjahr'!B7/12*$C$3</f>
        <v>778500</v>
      </c>
      <c r="H7" s="34">
        <f>E7-G7</f>
        <v>-34500</v>
      </c>
      <c r="I7" s="14">
        <f>IFERROR(H7/ABS(G7),0)</f>
        <v>-0.0443159922928709</v>
      </c>
      <c r="J7" s="34">
        <f>'Soll-Ist &amp; Vorjahr'!C7/12*$C$3</f>
        <v>695500</v>
      </c>
      <c r="K7" s="14">
        <f>IFERROR((E7-J7)/ABS(J7),0)</f>
        <v>0.0697340043134436</v>
      </c>
    </row>
    <row r="8" ht="20" customHeight="1">
      <c r="A8" s="11" t="inlineStr">
        <is>
          <t>Bestandsveränderungen FE/UE</t>
        </is>
      </c>
      <c r="B8" s="34">
        <f>INDEX('BWA 01 Jahr'!$B8:$M8,$C$3)</f>
        <v>-1200</v>
      </c>
      <c r="C8" s="14">
        <f>IFERROR(B8/B$10,0)</f>
        <v>-0.00917431192660551</v>
      </c>
      <c r="D8" s="15" t="n"/>
      <c r="E8" s="34">
        <f>SUMPRODUCT((COLUMN('BWA 01 Jahr'!$B8:$M8)-1&lt;=$C$3)*'BWA 01 Jahr'!$B8:$M8)</f>
        <v>1500</v>
      </c>
      <c r="F8" s="14">
        <f>IFERROR(E8/E$10,0)</f>
        <v>0.00200534759358289</v>
      </c>
      <c r="G8" s="34">
        <f>'Soll-Ist &amp; Vorjahr'!B8/12*$C$3</f>
        <v>0</v>
      </c>
      <c r="H8" s="34">
        <f>E8-G8</f>
        <v>1500</v>
      </c>
      <c r="I8" s="14">
        <f>IFERROR(H8/ABS(G8),0)</f>
        <v>0</v>
      </c>
      <c r="J8" s="34">
        <f>'Soll-Ist &amp; Vorjahr'!C8/12*$C$3</f>
        <v>-1000</v>
      </c>
      <c r="K8" s="14">
        <f>IFERROR((E8-J8)/ABS(J8),0)</f>
        <v>2.5</v>
      </c>
    </row>
    <row r="9" ht="20" customHeight="1">
      <c r="A9" s="11" t="inlineStr">
        <is>
          <t>Aktivierte Eigenleistungen</t>
        </is>
      </c>
      <c r="B9" s="34">
        <f>INDEX('BWA 01 Jahr'!$B9:$M9,$C$3)</f>
        <v>0</v>
      </c>
      <c r="C9" s="14">
        <f>IFERROR(B9/B$10,0)</f>
        <v>0</v>
      </c>
      <c r="D9" s="15" t="n"/>
      <c r="E9" s="34">
        <f>SUMPRODUCT((COLUMN('BWA 01 Jahr'!$B9:$M9)-1&lt;=$C$3)*'BWA 01 Jahr'!$B9:$M9)</f>
        <v>2500</v>
      </c>
      <c r="F9" s="14">
        <f>IFERROR(E9/E$10,0)</f>
        <v>0.00334224598930481</v>
      </c>
      <c r="G9" s="34">
        <f>'Soll-Ist &amp; Vorjahr'!B9/12*$C$3</f>
        <v>3000</v>
      </c>
      <c r="H9" s="34">
        <f>E9-G9</f>
        <v>-500</v>
      </c>
      <c r="I9" s="14">
        <f>IFERROR(H9/ABS(G9),0)</f>
        <v>-0.166666666666667</v>
      </c>
      <c r="J9" s="34">
        <f>'Soll-Ist &amp; Vorjahr'!C9/12*$C$3</f>
        <v>2500</v>
      </c>
      <c r="K9" s="14">
        <f>IFERROR((E9-J9)/ABS(J9),0)</f>
        <v>0</v>
      </c>
    </row>
    <row r="10" ht="20" customHeight="1">
      <c r="A10" s="16" t="inlineStr">
        <is>
          <t>Gesamtleistung</t>
        </is>
      </c>
      <c r="B10" s="17">
        <f>INDEX('BWA 01 Jahr'!$B10:$M10,$C$3)</f>
        <v>130800</v>
      </c>
      <c r="C10" s="18">
        <f>IFERROR(B10/B$10,0)</f>
        <v>1</v>
      </c>
      <c r="D10" s="16" t="n"/>
      <c r="E10" s="17">
        <f>SUMPRODUCT((COLUMN('BWA 01 Jahr'!$B10:$M10)-1&lt;=$C$3)*'BWA 01 Jahr'!$B10:$M10)</f>
        <v>748000</v>
      </c>
      <c r="F10" s="18">
        <f>IFERROR(E10/E$10,0)</f>
        <v>1</v>
      </c>
      <c r="G10" s="17">
        <f>'Soll-Ist &amp; Vorjahr'!B10/12*$C$3</f>
        <v>781500</v>
      </c>
      <c r="H10" s="17">
        <f>E10-G10</f>
        <v>-33500</v>
      </c>
      <c r="I10" s="18">
        <f>IFERROR(H10/ABS(G10),0)</f>
        <v>-0.0428662827895074</v>
      </c>
      <c r="J10" s="17">
        <f>'Soll-Ist &amp; Vorjahr'!C10/12*$C$3</f>
        <v>697000</v>
      </c>
      <c r="K10" s="18">
        <f>IFERROR((E10-J10)/ABS(J10),0)</f>
        <v>0.0731707317073171</v>
      </c>
    </row>
    <row r="11" ht="20" customHeight="1">
      <c r="A11" s="11" t="inlineStr">
        <is>
          <t>Material-/Wareneinkauf inkl. Fremdleistungen</t>
        </is>
      </c>
      <c r="B11" s="34">
        <f>INDEX('BWA 01 Jahr'!$B11:$M11,$C$3)</f>
        <v>46200</v>
      </c>
      <c r="C11" s="14">
        <f>IFERROR(B11/B$10,0)</f>
        <v>0.353211009174312</v>
      </c>
      <c r="D11" s="15" t="n"/>
      <c r="E11" s="34">
        <f>SUMPRODUCT((COLUMN('BWA 01 Jahr'!$B11:$M11)-1&lt;=$C$3)*'BWA 01 Jahr'!$B11:$M11)</f>
        <v>260400</v>
      </c>
      <c r="F11" s="14">
        <f>IFERROR(E11/E$10,0)</f>
        <v>0.348128342245989</v>
      </c>
      <c r="G11" s="34">
        <f>'Soll-Ist &amp; Vorjahr'!B11/12*$C$3</f>
        <v>256500</v>
      </c>
      <c r="H11" s="34">
        <f>E11-G11</f>
        <v>3900</v>
      </c>
      <c r="I11" s="14">
        <f>IFERROR(H11/ABS(G11),0)</f>
        <v>0.0152046783625731</v>
      </c>
      <c r="J11" s="34">
        <f>'Soll-Ist &amp; Vorjahr'!C11/12*$C$3</f>
        <v>251500</v>
      </c>
      <c r="K11" s="14">
        <f>IFERROR((E11-J11)/ABS(J11),0)</f>
        <v>0.0353876739562624</v>
      </c>
    </row>
    <row r="12" ht="20" customHeight="1">
      <c r="A12" s="19" t="inlineStr">
        <is>
          <t>Rohertrag</t>
        </is>
      </c>
      <c r="B12" s="20">
        <f>INDEX('BWA 01 Jahr'!$B12:$M12,$C$3)</f>
        <v>84600</v>
      </c>
      <c r="C12" s="21">
        <f>IFERROR(B12/B$10,0)</f>
        <v>0.646788990825688</v>
      </c>
      <c r="D12" s="19" t="n"/>
      <c r="E12" s="20">
        <f>SUMPRODUCT((COLUMN('BWA 01 Jahr'!$B12:$M12)-1&lt;=$C$3)*'BWA 01 Jahr'!$B12:$M12)</f>
        <v>487600</v>
      </c>
      <c r="F12" s="21">
        <f>IFERROR(E12/E$10,0)</f>
        <v>0.651871657754011</v>
      </c>
      <c r="G12" s="20">
        <f>'Soll-Ist &amp; Vorjahr'!B12/12*$C$3</f>
        <v>525000</v>
      </c>
      <c r="H12" s="20">
        <f>E12-G12</f>
        <v>-37400</v>
      </c>
      <c r="I12" s="21">
        <f>IFERROR(H12/ABS(G12),0)</f>
        <v>-0.0712380952380952</v>
      </c>
      <c r="J12" s="20">
        <f>'Soll-Ist &amp; Vorjahr'!C12/12*$C$3</f>
        <v>445500</v>
      </c>
      <c r="K12" s="21">
        <f>IFERROR((E12-J12)/ABS(J12),0)</f>
        <v>0.0945005611672278</v>
      </c>
    </row>
    <row r="13" ht="20" customHeight="1">
      <c r="A13" s="11" t="inlineStr">
        <is>
          <t>Sonstige betriebliche Erlöse</t>
        </is>
      </c>
      <c r="B13" s="34">
        <f>INDEX('BWA 01 Jahr'!$B13:$M13,$C$3)</f>
        <v>400</v>
      </c>
      <c r="C13" s="14">
        <f>IFERROR(B13/B$10,0)</f>
        <v>0.00305810397553517</v>
      </c>
      <c r="D13" s="15" t="n"/>
      <c r="E13" s="34">
        <f>SUMPRODUCT((COLUMN('BWA 01 Jahr'!$B13:$M13)-1&lt;=$C$3)*'BWA 01 Jahr'!$B13:$M13)</f>
        <v>1000</v>
      </c>
      <c r="F13" s="14">
        <f>IFERROR(E13/E$10,0)</f>
        <v>0.00133689839572193</v>
      </c>
      <c r="G13" s="34">
        <f>'Soll-Ist &amp; Vorjahr'!B13/12*$C$3</f>
        <v>1000</v>
      </c>
      <c r="H13" s="34">
        <f>E13-G13</f>
        <v>0</v>
      </c>
      <c r="I13" s="14">
        <f>IFERROR(H13/ABS(G13),0)</f>
        <v>0</v>
      </c>
      <c r="J13" s="34">
        <f>'Soll-Ist &amp; Vorjahr'!C13/12*$C$3</f>
        <v>1000</v>
      </c>
      <c r="K13" s="14">
        <f>IFERROR((E13-J13)/ABS(J13),0)</f>
        <v>0</v>
      </c>
    </row>
    <row r="14" ht="20" customHeight="1">
      <c r="A14" s="16" t="inlineStr">
        <is>
          <t>Betrieblicher Rohertrag</t>
        </is>
      </c>
      <c r="B14" s="17">
        <f>INDEX('BWA 01 Jahr'!$B14:$M14,$C$3)</f>
        <v>85000</v>
      </c>
      <c r="C14" s="18">
        <f>IFERROR(B14/B$10,0)</f>
        <v>0.649847094801223</v>
      </c>
      <c r="D14" s="16" t="n"/>
      <c r="E14" s="17">
        <f>SUMPRODUCT((COLUMN('BWA 01 Jahr'!$B14:$M14)-1&lt;=$C$3)*'BWA 01 Jahr'!$B14:$M14)</f>
        <v>488600</v>
      </c>
      <c r="F14" s="18">
        <f>IFERROR(E14/E$10,0)</f>
        <v>0.653208556149733</v>
      </c>
      <c r="G14" s="17">
        <f>'Soll-Ist &amp; Vorjahr'!B14/12*$C$3</f>
        <v>526000</v>
      </c>
      <c r="H14" s="17">
        <f>E14-G14</f>
        <v>-37400</v>
      </c>
      <c r="I14" s="18">
        <f>IFERROR(H14/ABS(G14),0)</f>
        <v>-0.0711026615969582</v>
      </c>
      <c r="J14" s="17">
        <f>'Soll-Ist &amp; Vorjahr'!C14/12*$C$3</f>
        <v>446500</v>
      </c>
      <c r="K14" s="18">
        <f>IFERROR((E14-J14)/ABS(J14),0)</f>
        <v>0.0942889137737962</v>
      </c>
    </row>
    <row r="15" ht="20" customHeight="1">
      <c r="A15" s="9" t="inlineStr">
        <is>
          <t>Kostenarten</t>
        </is>
      </c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</row>
    <row r="16" ht="20" customHeight="1">
      <c r="A16" s="11" t="inlineStr">
        <is>
          <t>Personalkosten</t>
        </is>
      </c>
      <c r="B16" s="34">
        <f>INDEX('BWA 01 Jahr'!$B16:$M16,$C$3)</f>
        <v>38000</v>
      </c>
      <c r="C16" s="14">
        <f>IFERROR(B16/B$10,0)</f>
        <v>0.290519877675841</v>
      </c>
      <c r="D16" s="14">
        <f>IFERROR(B16/B$27,0)</f>
        <v>0.689655172413793</v>
      </c>
      <c r="E16" s="34">
        <f>SUMPRODUCT((COLUMN('BWA 01 Jahr'!$B16:$M16)-1&lt;=$C$3)*'BWA 01 Jahr'!$B16:$M16)</f>
        <v>228000</v>
      </c>
      <c r="F16" s="14">
        <f>IFERROR(E16/E$10,0)</f>
        <v>0.304812834224599</v>
      </c>
      <c r="G16" s="34">
        <f>'Soll-Ist &amp; Vorjahr'!B16/12*$C$3</f>
        <v>224500</v>
      </c>
      <c r="H16" s="34">
        <f>E16-G16</f>
        <v>3500</v>
      </c>
      <c r="I16" s="14">
        <f>IFERROR(H16/ABS(G16),0)</f>
        <v>0.0155902004454343</v>
      </c>
      <c r="J16" s="34">
        <f>'Soll-Ist &amp; Vorjahr'!C16/12*$C$3</f>
        <v>220000</v>
      </c>
      <c r="K16" s="14">
        <f>IFERROR((E16-J16)/ABS(J16),0)</f>
        <v>0.0363636363636364</v>
      </c>
    </row>
    <row r="17" ht="20" customHeight="1">
      <c r="A17" s="11" t="inlineStr">
        <is>
          <t>Raumkosten</t>
        </is>
      </c>
      <c r="B17" s="34">
        <f>INDEX('BWA 01 Jahr'!$B17:$M17,$C$3)</f>
        <v>4500</v>
      </c>
      <c r="C17" s="14">
        <f>IFERROR(B17/B$10,0)</f>
        <v>0.0344036697247706</v>
      </c>
      <c r="D17" s="14">
        <f>IFERROR(B17/B$27,0)</f>
        <v>0.0816696914700544</v>
      </c>
      <c r="E17" s="34">
        <f>SUMPRODUCT((COLUMN('BWA 01 Jahr'!$B17:$M17)-1&lt;=$C$3)*'BWA 01 Jahr'!$B17:$M17)</f>
        <v>27000</v>
      </c>
      <c r="F17" s="14">
        <f>IFERROR(E17/E$10,0)</f>
        <v>0.036096256684492</v>
      </c>
      <c r="G17" s="34">
        <f>'Soll-Ist &amp; Vorjahr'!B17/12*$C$3</f>
        <v>26000</v>
      </c>
      <c r="H17" s="34">
        <f>E17-G17</f>
        <v>1000</v>
      </c>
      <c r="I17" s="14">
        <f>IFERROR(H17/ABS(G17),0)</f>
        <v>0.0384615384615385</v>
      </c>
      <c r="J17" s="34">
        <f>'Soll-Ist &amp; Vorjahr'!C17/12*$C$3</f>
        <v>25500</v>
      </c>
      <c r="K17" s="14">
        <f>IFERROR((E17-J17)/ABS(J17),0)</f>
        <v>0.0588235294117647</v>
      </c>
    </row>
    <row r="18" ht="20" customHeight="1">
      <c r="A18" s="11" t="inlineStr">
        <is>
          <t>Betriebliche Steuern</t>
        </is>
      </c>
      <c r="B18" s="34">
        <f>INDEX('BWA 01 Jahr'!$B18:$M18,$C$3)</f>
        <v>300</v>
      </c>
      <c r="C18" s="14">
        <f>IFERROR(B18/B$10,0)</f>
        <v>0.00229357798165138</v>
      </c>
      <c r="D18" s="14">
        <f>IFERROR(B18/B$27,0)</f>
        <v>0.00544464609800363</v>
      </c>
      <c r="E18" s="34">
        <f>SUMPRODUCT((COLUMN('BWA 01 Jahr'!$B18:$M18)-1&lt;=$C$3)*'BWA 01 Jahr'!$B18:$M18)</f>
        <v>1800</v>
      </c>
      <c r="F18" s="14">
        <f>IFERROR(E18/E$10,0)</f>
        <v>0.00240641711229947</v>
      </c>
      <c r="G18" s="34">
        <f>'Soll-Ist &amp; Vorjahr'!B18/12*$C$3</f>
        <v>1500</v>
      </c>
      <c r="H18" s="34">
        <f>E18-G18</f>
        <v>300</v>
      </c>
      <c r="I18" s="14">
        <f>IFERROR(H18/ABS(G18),0)</f>
        <v>0.2</v>
      </c>
      <c r="J18" s="34">
        <f>'Soll-Ist &amp; Vorjahr'!C18/12*$C$3</f>
        <v>1500</v>
      </c>
      <c r="K18" s="14">
        <f>IFERROR((E18-J18)/ABS(J18),0)</f>
        <v>0.2</v>
      </c>
    </row>
    <row r="19" ht="20" customHeight="1">
      <c r="A19" s="11" t="inlineStr">
        <is>
          <t>Versicherungen/Beiträge</t>
        </is>
      </c>
      <c r="B19" s="34">
        <f>INDEX('BWA 01 Jahr'!$B19:$M19,$C$3)</f>
        <v>900</v>
      </c>
      <c r="C19" s="14">
        <f>IFERROR(B19/B$10,0)</f>
        <v>0.00688073394495413</v>
      </c>
      <c r="D19" s="14">
        <f>IFERROR(B19/B$27,0)</f>
        <v>0.0163339382940109</v>
      </c>
      <c r="E19" s="34">
        <f>SUMPRODUCT((COLUMN('BWA 01 Jahr'!$B19:$M19)-1&lt;=$C$3)*'BWA 01 Jahr'!$B19:$M19)</f>
        <v>5400</v>
      </c>
      <c r="F19" s="14">
        <f>IFERROR(E19/E$10,0)</f>
        <v>0.0072192513368984</v>
      </c>
      <c r="G19" s="34">
        <f>'Soll-Ist &amp; Vorjahr'!B19/12*$C$3</f>
        <v>5000</v>
      </c>
      <c r="H19" s="34">
        <f>E19-G19</f>
        <v>400</v>
      </c>
      <c r="I19" s="14">
        <f>IFERROR(H19/ABS(G19),0)</f>
        <v>0.08</v>
      </c>
      <c r="J19" s="34">
        <f>'Soll-Ist &amp; Vorjahr'!C19/12*$C$3</f>
        <v>5000</v>
      </c>
      <c r="K19" s="14">
        <f>IFERROR((E19-J19)/ABS(J19),0)</f>
        <v>0.08</v>
      </c>
    </row>
    <row r="20" ht="20" customHeight="1">
      <c r="A20" s="11" t="inlineStr">
        <is>
          <t>Besondere Kosten</t>
        </is>
      </c>
      <c r="B20" s="34">
        <f>INDEX('BWA 01 Jahr'!$B20:$M20,$C$3)</f>
        <v>0</v>
      </c>
      <c r="C20" s="14">
        <f>IFERROR(B20/B$10,0)</f>
        <v>0</v>
      </c>
      <c r="D20" s="14">
        <f>IFERROR(B20/B$27,0)</f>
        <v>0</v>
      </c>
      <c r="E20" s="34">
        <f>SUMPRODUCT((COLUMN('BWA 01 Jahr'!$B20:$M20)-1&lt;=$C$3)*'BWA 01 Jahr'!$B20:$M20)</f>
        <v>1200</v>
      </c>
      <c r="F20" s="14">
        <f>IFERROR(E20/E$10,0)</f>
        <v>0.00160427807486631</v>
      </c>
      <c r="G20" s="34">
        <f>'Soll-Ist &amp; Vorjahr'!B20/12*$C$3</f>
        <v>1000</v>
      </c>
      <c r="H20" s="34">
        <f>E20-G20</f>
        <v>200</v>
      </c>
      <c r="I20" s="14">
        <f>IFERROR(H20/ABS(G20),0)</f>
        <v>0.2</v>
      </c>
      <c r="J20" s="34">
        <f>'Soll-Ist &amp; Vorjahr'!C20/12*$C$3</f>
        <v>1000</v>
      </c>
      <c r="K20" s="14">
        <f>IFERROR((E20-J20)/ABS(J20),0)</f>
        <v>0.2</v>
      </c>
    </row>
    <row r="21" ht="20" customHeight="1">
      <c r="A21" s="11" t="inlineStr">
        <is>
          <t>Fahrzeugkosten (ohne Steuer)</t>
        </is>
      </c>
      <c r="B21" s="34">
        <f>INDEX('BWA 01 Jahr'!$B21:$M21,$C$3)</f>
        <v>1800</v>
      </c>
      <c r="C21" s="14">
        <f>IFERROR(B21/B$10,0)</f>
        <v>0.0137614678899083</v>
      </c>
      <c r="D21" s="14">
        <f>IFERROR(B21/B$27,0)</f>
        <v>0.0326678765880218</v>
      </c>
      <c r="E21" s="34">
        <f>SUMPRODUCT((COLUMN('BWA 01 Jahr'!$B21:$M21)-1&lt;=$C$3)*'BWA 01 Jahr'!$B21:$M21)</f>
        <v>10800</v>
      </c>
      <c r="F21" s="14">
        <f>IFERROR(E21/E$10,0)</f>
        <v>0.0144385026737968</v>
      </c>
      <c r="G21" s="34">
        <f>'Soll-Ist &amp; Vorjahr'!B21/12*$C$3</f>
        <v>10500</v>
      </c>
      <c r="H21" s="34">
        <f>E21-G21</f>
        <v>300</v>
      </c>
      <c r="I21" s="14">
        <f>IFERROR(H21/ABS(G21),0)</f>
        <v>0.0285714285714286</v>
      </c>
      <c r="J21" s="34">
        <f>'Soll-Ist &amp; Vorjahr'!C21/12*$C$3</f>
        <v>10500</v>
      </c>
      <c r="K21" s="14">
        <f>IFERROR((E21-J21)/ABS(J21),0)</f>
        <v>0.0285714285714286</v>
      </c>
    </row>
    <row r="22" ht="20" customHeight="1">
      <c r="A22" s="11" t="inlineStr">
        <is>
          <t>Werbe-/Reisekosten</t>
        </is>
      </c>
      <c r="B22" s="34">
        <f>INDEX('BWA 01 Jahr'!$B22:$M22,$C$3)</f>
        <v>2600</v>
      </c>
      <c r="C22" s="14">
        <f>IFERROR(B22/B$10,0)</f>
        <v>0.0198776758409786</v>
      </c>
      <c r="D22" s="14">
        <f>IFERROR(B22/B$27,0)</f>
        <v>0.0471869328493648</v>
      </c>
      <c r="E22" s="34">
        <f>SUMPRODUCT((COLUMN('BWA 01 Jahr'!$B22:$M22)-1&lt;=$C$3)*'BWA 01 Jahr'!$B22:$M22)</f>
        <v>14800</v>
      </c>
      <c r="F22" s="14">
        <f>IFERROR(E22/E$10,0)</f>
        <v>0.0197860962566845</v>
      </c>
      <c r="G22" s="34">
        <f>'Soll-Ist &amp; Vorjahr'!B22/12*$C$3</f>
        <v>14500</v>
      </c>
      <c r="H22" s="34">
        <f>E22-G22</f>
        <v>300</v>
      </c>
      <c r="I22" s="14">
        <f>IFERROR(H22/ABS(G22),0)</f>
        <v>0.0206896551724138</v>
      </c>
      <c r="J22" s="34">
        <f>'Soll-Ist &amp; Vorjahr'!C22/12*$C$3</f>
        <v>14500</v>
      </c>
      <c r="K22" s="14">
        <f>IFERROR((E22-J22)/ABS(J22),0)</f>
        <v>0.0206896551724138</v>
      </c>
    </row>
    <row r="23" ht="20" customHeight="1">
      <c r="A23" s="11" t="inlineStr">
        <is>
          <t>Kosten der Warenabgabe</t>
        </is>
      </c>
      <c r="B23" s="34">
        <f>INDEX('BWA 01 Jahr'!$B23:$M23,$C$3)</f>
        <v>700</v>
      </c>
      <c r="C23" s="14">
        <f>IFERROR(B23/B$10,0)</f>
        <v>0.00535168195718654</v>
      </c>
      <c r="D23" s="14">
        <f>IFERROR(B23/B$27,0)</f>
        <v>0.0127041742286751</v>
      </c>
      <c r="E23" s="34">
        <f>SUMPRODUCT((COLUMN('BWA 01 Jahr'!$B23:$M23)-1&lt;=$C$3)*'BWA 01 Jahr'!$B23:$M23)</f>
        <v>3700</v>
      </c>
      <c r="F23" s="14">
        <f>IFERROR(E23/E$10,0)</f>
        <v>0.00494652406417112</v>
      </c>
      <c r="G23" s="34">
        <f>'Soll-Ist &amp; Vorjahr'!B23/12*$C$3</f>
        <v>3500</v>
      </c>
      <c r="H23" s="34">
        <f>E23-G23</f>
        <v>200</v>
      </c>
      <c r="I23" s="14">
        <f>IFERROR(H23/ABS(G23),0)</f>
        <v>0.0571428571428571</v>
      </c>
      <c r="J23" s="34">
        <f>'Soll-Ist &amp; Vorjahr'!C23/12*$C$3</f>
        <v>3500</v>
      </c>
      <c r="K23" s="14">
        <f>IFERROR((E23-J23)/ABS(J23),0)</f>
        <v>0.0571428571428571</v>
      </c>
    </row>
    <row r="24" ht="20" customHeight="1">
      <c r="A24" s="11" t="inlineStr">
        <is>
          <t>Abschreibungen</t>
        </is>
      </c>
      <c r="B24" s="34">
        <f>INDEX('BWA 01 Jahr'!$B24:$M24,$C$3)</f>
        <v>3200</v>
      </c>
      <c r="C24" s="14">
        <f>IFERROR(B24/B$10,0)</f>
        <v>0.0244648318042813</v>
      </c>
      <c r="D24" s="14">
        <f>IFERROR(B24/B$27,0)</f>
        <v>0.0580762250453721</v>
      </c>
      <c r="E24" s="34">
        <f>SUMPRODUCT((COLUMN('BWA 01 Jahr'!$B24:$M24)-1&lt;=$C$3)*'BWA 01 Jahr'!$B24:$M24)</f>
        <v>19200</v>
      </c>
      <c r="F24" s="14">
        <f>IFERROR(E24/E$10,0)</f>
        <v>0.025668449197861</v>
      </c>
      <c r="G24" s="34">
        <f>'Soll-Ist &amp; Vorjahr'!B24/12*$C$3</f>
        <v>18500</v>
      </c>
      <c r="H24" s="34">
        <f>E24-G24</f>
        <v>700</v>
      </c>
      <c r="I24" s="14">
        <f>IFERROR(H24/ABS(G24),0)</f>
        <v>0.0378378378378378</v>
      </c>
      <c r="J24" s="34">
        <f>'Soll-Ist &amp; Vorjahr'!C24/12*$C$3</f>
        <v>18000</v>
      </c>
      <c r="K24" s="14">
        <f>IFERROR((E24-J24)/ABS(J24),0)</f>
        <v>0.0666666666666667</v>
      </c>
    </row>
    <row r="25" ht="20" customHeight="1">
      <c r="A25" s="11" t="inlineStr">
        <is>
          <t>Reparatur/Instandhaltung</t>
        </is>
      </c>
      <c r="B25" s="34">
        <f>INDEX('BWA 01 Jahr'!$B25:$M25,$C$3)</f>
        <v>1500</v>
      </c>
      <c r="C25" s="14">
        <f>IFERROR(B25/B$10,0)</f>
        <v>0.0114678899082569</v>
      </c>
      <c r="D25" s="14">
        <f>IFERROR(B25/B$27,0)</f>
        <v>0.0272232304900182</v>
      </c>
      <c r="E25" s="34">
        <f>SUMPRODUCT((COLUMN('BWA 01 Jahr'!$B25:$M25)-1&lt;=$C$3)*'BWA 01 Jahr'!$B25:$M25)</f>
        <v>4400</v>
      </c>
      <c r="F25" s="14">
        <f>IFERROR(E25/E$10,0)</f>
        <v>0.00588235294117647</v>
      </c>
      <c r="G25" s="34">
        <f>'Soll-Ist &amp; Vorjahr'!B25/12*$C$3</f>
        <v>4000</v>
      </c>
      <c r="H25" s="34">
        <f>E25-G25</f>
        <v>400</v>
      </c>
      <c r="I25" s="14">
        <f>IFERROR(H25/ABS(G25),0)</f>
        <v>0.1</v>
      </c>
      <c r="J25" s="34">
        <f>'Soll-Ist &amp; Vorjahr'!C25/12*$C$3</f>
        <v>4000</v>
      </c>
      <c r="K25" s="14">
        <f>IFERROR((E25-J25)/ABS(J25),0)</f>
        <v>0.1</v>
      </c>
    </row>
    <row r="26" ht="20" customHeight="1">
      <c r="A26" s="11" t="inlineStr">
        <is>
          <t>Sonstige Kosten</t>
        </is>
      </c>
      <c r="B26" s="34">
        <f>INDEX('BWA 01 Jahr'!$B26:$M26,$C$3)</f>
        <v>1600</v>
      </c>
      <c r="C26" s="14">
        <f>IFERROR(B26/B$10,0)</f>
        <v>0.0122324159021407</v>
      </c>
      <c r="D26" s="14">
        <f>IFERROR(B26/B$27,0)</f>
        <v>0.029038112522686</v>
      </c>
      <c r="E26" s="34">
        <f>SUMPRODUCT((COLUMN('BWA 01 Jahr'!$B26:$M26)-1&lt;=$C$3)*'BWA 01 Jahr'!$B26:$M26)</f>
        <v>9600</v>
      </c>
      <c r="F26" s="14">
        <f>IFERROR(E26/E$10,0)</f>
        <v>0.0128342245989305</v>
      </c>
      <c r="G26" s="34">
        <f>'Soll-Ist &amp; Vorjahr'!B26/12*$C$3</f>
        <v>9500</v>
      </c>
      <c r="H26" s="34">
        <f>E26-G26</f>
        <v>100</v>
      </c>
      <c r="I26" s="14">
        <f>IFERROR(H26/ABS(G26),0)</f>
        <v>0.0105263157894737</v>
      </c>
      <c r="J26" s="34">
        <f>'Soll-Ist &amp; Vorjahr'!C26/12*$C$3</f>
        <v>9000</v>
      </c>
      <c r="K26" s="14">
        <f>IFERROR((E26-J26)/ABS(J26),0)</f>
        <v>0.0666666666666667</v>
      </c>
    </row>
    <row r="27" ht="20" customHeight="1">
      <c r="A27" s="16" t="inlineStr">
        <is>
          <t>Gesamtkosten</t>
        </is>
      </c>
      <c r="B27" s="17">
        <f>INDEX('BWA 01 Jahr'!$B27:$M27,$C$3)</f>
        <v>55100</v>
      </c>
      <c r="C27" s="18">
        <f>IFERROR(B27/B$10,0)</f>
        <v>0.421253822629969</v>
      </c>
      <c r="D27" s="18">
        <f>IFERROR(B27/B$27,0)</f>
        <v>1</v>
      </c>
      <c r="E27" s="17">
        <f>SUMPRODUCT((COLUMN('BWA 01 Jahr'!$B27:$M27)-1&lt;=$C$3)*'BWA 01 Jahr'!$B27:$M27)</f>
        <v>325900</v>
      </c>
      <c r="F27" s="18">
        <f>IFERROR(E27/E$10,0)</f>
        <v>0.435695187165775</v>
      </c>
      <c r="G27" s="17">
        <f>'Soll-Ist &amp; Vorjahr'!B27/12*$C$3</f>
        <v>318500</v>
      </c>
      <c r="H27" s="17">
        <f>E27-G27</f>
        <v>7400</v>
      </c>
      <c r="I27" s="18">
        <f>IFERROR(H27/ABS(G27),0)</f>
        <v>0.0232339089481947</v>
      </c>
      <c r="J27" s="17">
        <f>'Soll-Ist &amp; Vorjahr'!C27/12*$C$3</f>
        <v>312500</v>
      </c>
      <c r="K27" s="18">
        <f>IFERROR((E27-J27)/ABS(J27),0)</f>
        <v>0.04288</v>
      </c>
    </row>
    <row r="28" ht="20" customHeight="1">
      <c r="A28" s="22" t="inlineStr">
        <is>
          <t>Betriebsergebnis (EBIT)</t>
        </is>
      </c>
      <c r="B28" s="23">
        <f>INDEX('BWA 01 Jahr'!$B28:$M28,$C$3)</f>
        <v>29900</v>
      </c>
      <c r="C28" s="24">
        <f>IFERROR(B28/B$10,0)</f>
        <v>0.228593272171254</v>
      </c>
      <c r="D28" s="22" t="n"/>
      <c r="E28" s="23">
        <f>SUMPRODUCT((COLUMN('BWA 01 Jahr'!$B28:$M28)-1&lt;=$C$3)*'BWA 01 Jahr'!$B28:$M28)</f>
        <v>162700</v>
      </c>
      <c r="F28" s="24">
        <f>IFERROR(E28/E$10,0)</f>
        <v>0.217513368983957</v>
      </c>
      <c r="G28" s="23">
        <f>'Soll-Ist &amp; Vorjahr'!B28/12*$C$3</f>
        <v>207500</v>
      </c>
      <c r="H28" s="23">
        <f>E28-G28</f>
        <v>-44800</v>
      </c>
      <c r="I28" s="24">
        <f>IFERROR(H28/ABS(G28),0)</f>
        <v>-0.215903614457831</v>
      </c>
      <c r="J28" s="23">
        <f>'Soll-Ist &amp; Vorjahr'!C28/12*$C$3</f>
        <v>134000</v>
      </c>
      <c r="K28" s="24">
        <f>IFERROR((E28-J28)/ABS(J28),0)</f>
        <v>0.214179104477612</v>
      </c>
    </row>
    <row r="29" ht="20" customHeight="1">
      <c r="A29" s="9" t="inlineStr">
        <is>
          <t>Neutrales Ergebnis</t>
        </is>
      </c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</row>
    <row r="30" ht="20" customHeight="1">
      <c r="A30" s="11" t="inlineStr">
        <is>
          <t>Zinsaufwand</t>
        </is>
      </c>
      <c r="B30" s="34">
        <f>INDEX('BWA 01 Jahr'!$B30:$M30,$C$3)</f>
        <v>1100</v>
      </c>
      <c r="C30" s="14">
        <f>IFERROR(B30/B$10,0)</f>
        <v>0.00840978593272171</v>
      </c>
      <c r="D30" s="15" t="n"/>
      <c r="E30" s="34">
        <f>SUMPRODUCT((COLUMN('BWA 01 Jahr'!$B30:$M30)-1&lt;=$C$3)*'BWA 01 Jahr'!$B30:$M30)</f>
        <v>6600</v>
      </c>
      <c r="F30" s="14">
        <f>IFERROR(E30/E$10,0)</f>
        <v>0.00882352941176471</v>
      </c>
      <c r="G30" s="34">
        <f>'Soll-Ist &amp; Vorjahr'!B30/12*$C$3</f>
        <v>6500</v>
      </c>
      <c r="H30" s="34">
        <f>E30-G30</f>
        <v>100</v>
      </c>
      <c r="I30" s="14">
        <f>IFERROR(H30/ABS(G30),0)</f>
        <v>0.0153846153846154</v>
      </c>
      <c r="J30" s="34">
        <f>'Soll-Ist &amp; Vorjahr'!C30/12*$C$3</f>
        <v>6000</v>
      </c>
      <c r="K30" s="14">
        <f>IFERROR((E30-J30)/ABS(J30),0)</f>
        <v>0.1</v>
      </c>
    </row>
    <row r="31" ht="20" customHeight="1">
      <c r="A31" s="11" t="inlineStr">
        <is>
          <t>Sonstiger neutraler Aufwand</t>
        </is>
      </c>
      <c r="B31" s="34">
        <f>INDEX('BWA 01 Jahr'!$B31:$M31,$C$3)</f>
        <v>0</v>
      </c>
      <c r="C31" s="14">
        <f>IFERROR(B31/B$10,0)</f>
        <v>0</v>
      </c>
      <c r="D31" s="15" t="n"/>
      <c r="E31" s="34">
        <f>SUMPRODUCT((COLUMN('BWA 01 Jahr'!$B31:$M31)-1&lt;=$C$3)*'BWA 01 Jahr'!$B31:$M31)</f>
        <v>0</v>
      </c>
      <c r="F31" s="14">
        <f>IFERROR(E31/E$10,0)</f>
        <v>0</v>
      </c>
      <c r="G31" s="34">
        <f>'Soll-Ist &amp; Vorjahr'!B31/12*$C$3</f>
        <v>0</v>
      </c>
      <c r="H31" s="34">
        <f>E31-G31</f>
        <v>0</v>
      </c>
      <c r="I31" s="14">
        <f>IFERROR(H31/ABS(G31),0)</f>
        <v>0</v>
      </c>
      <c r="J31" s="34">
        <f>'Soll-Ist &amp; Vorjahr'!C31/12*$C$3</f>
        <v>0</v>
      </c>
      <c r="K31" s="14">
        <f>IFERROR((E31-J31)/ABS(J31),0)</f>
        <v>0</v>
      </c>
    </row>
    <row r="32" ht="20" customHeight="1">
      <c r="A32" s="25" t="inlineStr">
        <is>
          <t>Neutraler Aufwand</t>
        </is>
      </c>
      <c r="B32" s="13">
        <f>INDEX('BWA 01 Jahr'!$B32:$M32,$C$3)</f>
        <v>1100</v>
      </c>
      <c r="C32" s="26">
        <f>IFERROR(B32/B$10,0)</f>
        <v>0.00840978593272171</v>
      </c>
      <c r="D32" s="25" t="n"/>
      <c r="E32" s="13">
        <f>SUMPRODUCT((COLUMN('BWA 01 Jahr'!$B32:$M32)-1&lt;=$C$3)*'BWA 01 Jahr'!$B32:$M32)</f>
        <v>6600</v>
      </c>
      <c r="F32" s="26">
        <f>IFERROR(E32/E$10,0)</f>
        <v>0.00882352941176471</v>
      </c>
      <c r="G32" s="13">
        <f>'Soll-Ist &amp; Vorjahr'!B32/12*$C$3</f>
        <v>6500</v>
      </c>
      <c r="H32" s="13">
        <f>E32-G32</f>
        <v>100</v>
      </c>
      <c r="I32" s="26">
        <f>IFERROR(H32/ABS(G32),0)</f>
        <v>0.0153846153846154</v>
      </c>
      <c r="J32" s="13">
        <f>'Soll-Ist &amp; Vorjahr'!C32/12*$C$3</f>
        <v>6000</v>
      </c>
      <c r="K32" s="26">
        <f>IFERROR((E32-J32)/ABS(J32),0)</f>
        <v>0.1</v>
      </c>
    </row>
    <row r="33" ht="20" customHeight="1">
      <c r="A33" s="11" t="inlineStr">
        <is>
          <t>Zinserträge</t>
        </is>
      </c>
      <c r="B33" s="34">
        <f>INDEX('BWA 01 Jahr'!$B33:$M33,$C$3)</f>
        <v>150</v>
      </c>
      <c r="C33" s="14">
        <f>IFERROR(B33/B$10,0)</f>
        <v>0.00114678899082569</v>
      </c>
      <c r="D33" s="15" t="n"/>
      <c r="E33" s="34">
        <f>SUMPRODUCT((COLUMN('BWA 01 Jahr'!$B33:$M33)-1&lt;=$C$3)*'BWA 01 Jahr'!$B33:$M33)</f>
        <v>300</v>
      </c>
      <c r="F33" s="14">
        <f>IFERROR(E33/E$10,0)</f>
        <v>0.000401069518716578</v>
      </c>
      <c r="G33" s="34">
        <f>'Soll-Ist &amp; Vorjahr'!B33/12*$C$3</f>
        <v>500</v>
      </c>
      <c r="H33" s="34">
        <f>E33-G33</f>
        <v>-200</v>
      </c>
      <c r="I33" s="14">
        <f>IFERROR(H33/ABS(G33),0)</f>
        <v>-0.4</v>
      </c>
      <c r="J33" s="34">
        <f>'Soll-Ist &amp; Vorjahr'!C33/12*$C$3</f>
        <v>500</v>
      </c>
      <c r="K33" s="14">
        <f>IFERROR((E33-J33)/ABS(J33),0)</f>
        <v>-0.4</v>
      </c>
    </row>
    <row r="34" ht="20" customHeight="1">
      <c r="A34" s="11" t="inlineStr">
        <is>
          <t>Sonstiger neutraler Ertrag</t>
        </is>
      </c>
      <c r="B34" s="34">
        <f>INDEX('BWA 01 Jahr'!$B34:$M34,$C$3)</f>
        <v>0</v>
      </c>
      <c r="C34" s="14">
        <f>IFERROR(B34/B$10,0)</f>
        <v>0</v>
      </c>
      <c r="D34" s="15" t="n"/>
      <c r="E34" s="34">
        <f>SUMPRODUCT((COLUMN('BWA 01 Jahr'!$B34:$M34)-1&lt;=$C$3)*'BWA 01 Jahr'!$B34:$M34)</f>
        <v>0</v>
      </c>
      <c r="F34" s="14">
        <f>IFERROR(E34/E$10,0)</f>
        <v>0</v>
      </c>
      <c r="G34" s="34">
        <f>'Soll-Ist &amp; Vorjahr'!B34/12*$C$3</f>
        <v>1000</v>
      </c>
      <c r="H34" s="34">
        <f>E34-G34</f>
        <v>-1000</v>
      </c>
      <c r="I34" s="14">
        <f>IFERROR(H34/ABS(G34),0)</f>
        <v>-1</v>
      </c>
      <c r="J34" s="34">
        <f>'Soll-Ist &amp; Vorjahr'!C34/12*$C$3</f>
        <v>1000</v>
      </c>
      <c r="K34" s="14">
        <f>IFERROR((E34-J34)/ABS(J34),0)</f>
        <v>-1</v>
      </c>
    </row>
    <row r="35" ht="20" customHeight="1">
      <c r="A35" s="11" t="inlineStr">
        <is>
          <t>Verrechnete kalkulatorische Kosten</t>
        </is>
      </c>
      <c r="B35" s="34">
        <f>INDEX('BWA 01 Jahr'!$B35:$M35,$C$3)</f>
        <v>0</v>
      </c>
      <c r="C35" s="14">
        <f>IFERROR(B35/B$10,0)</f>
        <v>0</v>
      </c>
      <c r="D35" s="15" t="n"/>
      <c r="E35" s="34">
        <f>SUMPRODUCT((COLUMN('BWA 01 Jahr'!$B35:$M35)-1&lt;=$C$3)*'BWA 01 Jahr'!$B35:$M35)</f>
        <v>0</v>
      </c>
      <c r="F35" s="14">
        <f>IFERROR(E35/E$10,0)</f>
        <v>0</v>
      </c>
      <c r="G35" s="34">
        <f>'Soll-Ist &amp; Vorjahr'!B35/12*$C$3</f>
        <v>0</v>
      </c>
      <c r="H35" s="34">
        <f>E35-G35</f>
        <v>0</v>
      </c>
      <c r="I35" s="14">
        <f>IFERROR(H35/ABS(G35),0)</f>
        <v>0</v>
      </c>
      <c r="J35" s="34">
        <f>'Soll-Ist &amp; Vorjahr'!C35/12*$C$3</f>
        <v>0</v>
      </c>
      <c r="K35" s="14">
        <f>IFERROR((E35-J35)/ABS(J35),0)</f>
        <v>0</v>
      </c>
    </row>
    <row r="36" ht="20" customHeight="1">
      <c r="A36" s="25" t="inlineStr">
        <is>
          <t>Neutraler Ertrag</t>
        </is>
      </c>
      <c r="B36" s="13">
        <f>INDEX('BWA 01 Jahr'!$B36:$M36,$C$3)</f>
        <v>150</v>
      </c>
      <c r="C36" s="26">
        <f>IFERROR(B36/B$10,0)</f>
        <v>0.00114678899082569</v>
      </c>
      <c r="D36" s="25" t="n"/>
      <c r="E36" s="13">
        <f>SUMPRODUCT((COLUMN('BWA 01 Jahr'!$B36:$M36)-1&lt;=$C$3)*'BWA 01 Jahr'!$B36:$M36)</f>
        <v>300</v>
      </c>
      <c r="F36" s="26">
        <f>IFERROR(E36/E$10,0)</f>
        <v>0.000401069518716578</v>
      </c>
      <c r="G36" s="13">
        <f>'Soll-Ist &amp; Vorjahr'!B36/12*$C$3</f>
        <v>1500</v>
      </c>
      <c r="H36" s="13">
        <f>E36-G36</f>
        <v>-1200</v>
      </c>
      <c r="I36" s="26">
        <f>IFERROR(H36/ABS(G36),0)</f>
        <v>-0.8</v>
      </c>
      <c r="J36" s="13">
        <f>'Soll-Ist &amp; Vorjahr'!C36/12*$C$3</f>
        <v>1500</v>
      </c>
      <c r="K36" s="26">
        <f>IFERROR((E36-J36)/ABS(J36),0)</f>
        <v>-0.8</v>
      </c>
    </row>
    <row r="37" ht="20" customHeight="1">
      <c r="A37" s="16" t="inlineStr">
        <is>
          <t>Neutrales Ergebnis</t>
        </is>
      </c>
      <c r="B37" s="17">
        <f>INDEX('BWA 01 Jahr'!$B37:$M37,$C$3)</f>
        <v>-950</v>
      </c>
      <c r="C37" s="18">
        <f>IFERROR(B37/B$10,0)</f>
        <v>-0.00726299694189603</v>
      </c>
      <c r="D37" s="16" t="n"/>
      <c r="E37" s="17">
        <f>SUMPRODUCT((COLUMN('BWA 01 Jahr'!$B37:$M37)-1&lt;=$C$3)*'BWA 01 Jahr'!$B37:$M37)</f>
        <v>-6300</v>
      </c>
      <c r="F37" s="18">
        <f>IFERROR(E37/E$10,0)</f>
        <v>-0.00842245989304813</v>
      </c>
      <c r="G37" s="17">
        <f>'Soll-Ist &amp; Vorjahr'!B37/12*$C$3</f>
        <v>-5000</v>
      </c>
      <c r="H37" s="17">
        <f>E37-G37</f>
        <v>-1300</v>
      </c>
      <c r="I37" s="18">
        <f>IFERROR(H37/ABS(G37),0)</f>
        <v>-0.26</v>
      </c>
      <c r="J37" s="17">
        <f>'Soll-Ist &amp; Vorjahr'!C37/12*$C$3</f>
        <v>-4500</v>
      </c>
      <c r="K37" s="18">
        <f>IFERROR((E37-J37)/ABS(J37),0)</f>
        <v>-0.4</v>
      </c>
    </row>
    <row r="38" ht="20" customHeight="1">
      <c r="A38" s="22" t="inlineStr">
        <is>
          <t>Ergebnis vor Steuern (EBT)</t>
        </is>
      </c>
      <c r="B38" s="23">
        <f>INDEX('BWA 01 Jahr'!$B38:$M38,$C$3)</f>
        <v>28950</v>
      </c>
      <c r="C38" s="24">
        <f>IFERROR(B38/B$10,0)</f>
        <v>0.221330275229358</v>
      </c>
      <c r="D38" s="22" t="n"/>
      <c r="E38" s="23">
        <f>SUMPRODUCT((COLUMN('BWA 01 Jahr'!$B38:$M38)-1&lt;=$C$3)*'BWA 01 Jahr'!$B38:$M38)</f>
        <v>156400</v>
      </c>
      <c r="F38" s="24">
        <f>IFERROR(E38/E$10,0)</f>
        <v>0.209090909090909</v>
      </c>
      <c r="G38" s="23">
        <f>'Soll-Ist &amp; Vorjahr'!B38/12*$C$3</f>
        <v>202500</v>
      </c>
      <c r="H38" s="23">
        <f>E38-G38</f>
        <v>-46100</v>
      </c>
      <c r="I38" s="24">
        <f>IFERROR(H38/ABS(G38),0)</f>
        <v>-0.227654320987654</v>
      </c>
      <c r="J38" s="23">
        <f>'Soll-Ist &amp; Vorjahr'!C38/12*$C$3</f>
        <v>129500</v>
      </c>
      <c r="K38" s="24">
        <f>IFERROR((E38-J38)/ABS(J38),0)</f>
        <v>0.207722007722008</v>
      </c>
    </row>
    <row r="39" ht="20" customHeight="1">
      <c r="A39" s="11" t="inlineStr">
        <is>
          <t>Steuern vom Einkommen und Ertrag</t>
        </is>
      </c>
      <c r="B39" s="34">
        <f>INDEX('BWA 01 Jahr'!$B39:$M39,$C$3)</f>
        <v>0</v>
      </c>
      <c r="C39" s="14">
        <f>IFERROR(B39/B$10,0)</f>
        <v>0</v>
      </c>
      <c r="D39" s="15" t="n"/>
      <c r="E39" s="34">
        <f>SUMPRODUCT((COLUMN('BWA 01 Jahr'!$B39:$M39)-1&lt;=$C$3)*'BWA 01 Jahr'!$B39:$M39)</f>
        <v>0</v>
      </c>
      <c r="F39" s="14">
        <f>IFERROR(E39/E$10,0)</f>
        <v>0</v>
      </c>
      <c r="G39" s="34">
        <f>'Soll-Ist &amp; Vorjahr'!B39/12*$C$3</f>
        <v>0</v>
      </c>
      <c r="H39" s="34">
        <f>E39-G39</f>
        <v>0</v>
      </c>
      <c r="I39" s="14">
        <f>IFERROR(H39/ABS(G39),0)</f>
        <v>0</v>
      </c>
      <c r="J39" s="34">
        <f>'Soll-Ist &amp; Vorjahr'!C39/12*$C$3</f>
        <v>0</v>
      </c>
      <c r="K39" s="14">
        <f>IFERROR((E39-J39)/ABS(J39),0)</f>
        <v>0</v>
      </c>
    </row>
    <row r="40" ht="20" customHeight="1">
      <c r="A40" s="27" t="inlineStr">
        <is>
          <t>Vorläufiges Ergebnis</t>
        </is>
      </c>
      <c r="B40" s="28">
        <f>INDEX('BWA 01 Jahr'!$B40:$M40,$C$3)</f>
        <v>28950</v>
      </c>
      <c r="C40" s="29">
        <f>IFERROR(B40/B$10,0)</f>
        <v>0.221330275229358</v>
      </c>
      <c r="D40" s="27" t="n"/>
      <c r="E40" s="28">
        <f>SUMPRODUCT((COLUMN('BWA 01 Jahr'!$B40:$M40)-1&lt;=$C$3)*'BWA 01 Jahr'!$B40:$M40)</f>
        <v>156400</v>
      </c>
      <c r="F40" s="29">
        <f>IFERROR(E40/E$10,0)</f>
        <v>0.209090909090909</v>
      </c>
      <c r="G40" s="28">
        <f>'Soll-Ist &amp; Vorjahr'!B40/12*$C$3</f>
        <v>202500</v>
      </c>
      <c r="H40" s="28">
        <f>E40-G40</f>
        <v>-46100</v>
      </c>
      <c r="I40" s="29">
        <f>IFERROR(H40/ABS(G40),0)</f>
        <v>-0.227654320987654</v>
      </c>
      <c r="J40" s="28">
        <f>'Soll-Ist &amp; Vorjahr'!C40/12*$C$3</f>
        <v>129500</v>
      </c>
      <c r="K40" s="29">
        <f>IFERROR((E40-J40)/ABS(J40),0)</f>
        <v>0.207722007722008</v>
      </c>
    </row>
    <row r="42">
      <c r="A42" s="2" t="inlineStr">
        <is>
          <t>Rot = Kosten mehr als 5 % über Plan bzw. Erlöse/Ergebnisse mehr als 5 % unter Plan; grün = im oder besser als Plan.</t>
        </is>
      </c>
    </row>
  </sheetData>
  <conditionalFormatting sqref="I7">
    <cfRule type="expression" priority="1" dxfId="0">
      <formula>$I7&lt;-0.05</formula>
    </cfRule>
    <cfRule type="expression" priority="2" dxfId="1">
      <formula>AND($I7&gt;=0,$G7&lt;&gt;0)</formula>
    </cfRule>
  </conditionalFormatting>
  <conditionalFormatting sqref="I8">
    <cfRule type="expression" priority="3" dxfId="0">
      <formula>$I8&lt;-0.05</formula>
    </cfRule>
    <cfRule type="expression" priority="4" dxfId="1">
      <formula>AND($I8&gt;=0,$G8&lt;&gt;0)</formula>
    </cfRule>
  </conditionalFormatting>
  <conditionalFormatting sqref="I9">
    <cfRule type="expression" priority="5" dxfId="0">
      <formula>$I9&lt;-0.05</formula>
    </cfRule>
    <cfRule type="expression" priority="6" dxfId="1">
      <formula>AND($I9&gt;=0,$G9&lt;&gt;0)</formula>
    </cfRule>
  </conditionalFormatting>
  <conditionalFormatting sqref="I10">
    <cfRule type="expression" priority="7" dxfId="0">
      <formula>$I10&lt;-0.05</formula>
    </cfRule>
    <cfRule type="expression" priority="8" dxfId="1">
      <formula>AND($I10&gt;=0,$G10&lt;&gt;0)</formula>
    </cfRule>
  </conditionalFormatting>
  <conditionalFormatting sqref="I11">
    <cfRule type="expression" priority="9" dxfId="0">
      <formula>$I11&gt;0.05</formula>
    </cfRule>
    <cfRule type="expression" priority="10" dxfId="1">
      <formula>AND($I11&lt;=0,$G11&lt;&gt;0)</formula>
    </cfRule>
  </conditionalFormatting>
  <conditionalFormatting sqref="I12">
    <cfRule type="expression" priority="11" dxfId="0">
      <formula>$I12&lt;-0.05</formula>
    </cfRule>
    <cfRule type="expression" priority="12" dxfId="1">
      <formula>AND($I12&gt;=0,$G12&lt;&gt;0)</formula>
    </cfRule>
  </conditionalFormatting>
  <conditionalFormatting sqref="I13">
    <cfRule type="expression" priority="13" dxfId="0">
      <formula>$I13&lt;-0.05</formula>
    </cfRule>
    <cfRule type="expression" priority="14" dxfId="1">
      <formula>AND($I13&gt;=0,$G13&lt;&gt;0)</formula>
    </cfRule>
  </conditionalFormatting>
  <conditionalFormatting sqref="I14">
    <cfRule type="expression" priority="15" dxfId="0">
      <formula>$I14&lt;-0.05</formula>
    </cfRule>
    <cfRule type="expression" priority="16" dxfId="1">
      <formula>AND($I14&gt;=0,$G14&lt;&gt;0)</formula>
    </cfRule>
  </conditionalFormatting>
  <conditionalFormatting sqref="I16">
    <cfRule type="expression" priority="17" dxfId="0">
      <formula>$I16&gt;0.05</formula>
    </cfRule>
    <cfRule type="expression" priority="18" dxfId="1">
      <formula>AND($I16&lt;=0,$G16&lt;&gt;0)</formula>
    </cfRule>
  </conditionalFormatting>
  <conditionalFormatting sqref="I17">
    <cfRule type="expression" priority="19" dxfId="0">
      <formula>$I17&gt;0.05</formula>
    </cfRule>
    <cfRule type="expression" priority="20" dxfId="1">
      <formula>AND($I17&lt;=0,$G17&lt;&gt;0)</formula>
    </cfRule>
  </conditionalFormatting>
  <conditionalFormatting sqref="I18">
    <cfRule type="expression" priority="21" dxfId="0">
      <formula>$I18&gt;0.05</formula>
    </cfRule>
    <cfRule type="expression" priority="22" dxfId="1">
      <formula>AND($I18&lt;=0,$G18&lt;&gt;0)</formula>
    </cfRule>
  </conditionalFormatting>
  <conditionalFormatting sqref="I19">
    <cfRule type="expression" priority="23" dxfId="0">
      <formula>$I19&gt;0.05</formula>
    </cfRule>
    <cfRule type="expression" priority="24" dxfId="1">
      <formula>AND($I19&lt;=0,$G19&lt;&gt;0)</formula>
    </cfRule>
  </conditionalFormatting>
  <conditionalFormatting sqref="I20">
    <cfRule type="expression" priority="25" dxfId="0">
      <formula>$I20&gt;0.05</formula>
    </cfRule>
    <cfRule type="expression" priority="26" dxfId="1">
      <formula>AND($I20&lt;=0,$G20&lt;&gt;0)</formula>
    </cfRule>
  </conditionalFormatting>
  <conditionalFormatting sqref="I21">
    <cfRule type="expression" priority="27" dxfId="0">
      <formula>$I21&gt;0.05</formula>
    </cfRule>
    <cfRule type="expression" priority="28" dxfId="1">
      <formula>AND($I21&lt;=0,$G21&lt;&gt;0)</formula>
    </cfRule>
  </conditionalFormatting>
  <conditionalFormatting sqref="I22">
    <cfRule type="expression" priority="29" dxfId="0">
      <formula>$I22&gt;0.05</formula>
    </cfRule>
    <cfRule type="expression" priority="30" dxfId="1">
      <formula>AND($I22&lt;=0,$G22&lt;&gt;0)</formula>
    </cfRule>
  </conditionalFormatting>
  <conditionalFormatting sqref="I23">
    <cfRule type="expression" priority="31" dxfId="0">
      <formula>$I23&gt;0.05</formula>
    </cfRule>
    <cfRule type="expression" priority="32" dxfId="1">
      <formula>AND($I23&lt;=0,$G23&lt;&gt;0)</formula>
    </cfRule>
  </conditionalFormatting>
  <conditionalFormatting sqref="I24">
    <cfRule type="expression" priority="33" dxfId="0">
      <formula>$I24&gt;0.05</formula>
    </cfRule>
    <cfRule type="expression" priority="34" dxfId="1">
      <formula>AND($I24&lt;=0,$G24&lt;&gt;0)</formula>
    </cfRule>
  </conditionalFormatting>
  <conditionalFormatting sqref="I25">
    <cfRule type="expression" priority="35" dxfId="0">
      <formula>$I25&gt;0.05</formula>
    </cfRule>
    <cfRule type="expression" priority="36" dxfId="1">
      <formula>AND($I25&lt;=0,$G25&lt;&gt;0)</formula>
    </cfRule>
  </conditionalFormatting>
  <conditionalFormatting sqref="I26">
    <cfRule type="expression" priority="37" dxfId="0">
      <formula>$I26&gt;0.05</formula>
    </cfRule>
    <cfRule type="expression" priority="38" dxfId="1">
      <formula>AND($I26&lt;=0,$G26&lt;&gt;0)</formula>
    </cfRule>
  </conditionalFormatting>
  <conditionalFormatting sqref="I27">
    <cfRule type="expression" priority="39" dxfId="0">
      <formula>$I27&gt;0.05</formula>
    </cfRule>
    <cfRule type="expression" priority="40" dxfId="1">
      <formula>AND($I27&lt;=0,$G27&lt;&gt;0)</formula>
    </cfRule>
  </conditionalFormatting>
  <conditionalFormatting sqref="I28">
    <cfRule type="expression" priority="41" dxfId="0">
      <formula>$I28&lt;-0.05</formula>
    </cfRule>
    <cfRule type="expression" priority="42" dxfId="1">
      <formula>AND($I28&gt;=0,$G28&lt;&gt;0)</formula>
    </cfRule>
  </conditionalFormatting>
  <conditionalFormatting sqref="I30">
    <cfRule type="expression" priority="43" dxfId="0">
      <formula>$I30&gt;0.05</formula>
    </cfRule>
    <cfRule type="expression" priority="44" dxfId="1">
      <formula>AND($I30&lt;=0,$G30&lt;&gt;0)</formula>
    </cfRule>
  </conditionalFormatting>
  <conditionalFormatting sqref="I31">
    <cfRule type="expression" priority="45" dxfId="0">
      <formula>$I31&gt;0.05</formula>
    </cfRule>
    <cfRule type="expression" priority="46" dxfId="1">
      <formula>AND($I31&lt;=0,$G31&lt;&gt;0)</formula>
    </cfRule>
  </conditionalFormatting>
  <conditionalFormatting sqref="I32">
    <cfRule type="expression" priority="47" dxfId="0">
      <formula>$I32&gt;0.05</formula>
    </cfRule>
    <cfRule type="expression" priority="48" dxfId="1">
      <formula>AND($I32&lt;=0,$G32&lt;&gt;0)</formula>
    </cfRule>
  </conditionalFormatting>
  <conditionalFormatting sqref="I33">
    <cfRule type="expression" priority="49" dxfId="0">
      <formula>$I33&lt;-0.05</formula>
    </cfRule>
    <cfRule type="expression" priority="50" dxfId="1">
      <formula>AND($I33&gt;=0,$G33&lt;&gt;0)</formula>
    </cfRule>
  </conditionalFormatting>
  <conditionalFormatting sqref="I34">
    <cfRule type="expression" priority="51" dxfId="0">
      <formula>$I34&lt;-0.05</formula>
    </cfRule>
    <cfRule type="expression" priority="52" dxfId="1">
      <formula>AND($I34&gt;=0,$G34&lt;&gt;0)</formula>
    </cfRule>
  </conditionalFormatting>
  <conditionalFormatting sqref="I35">
    <cfRule type="expression" priority="53" dxfId="0">
      <formula>$I35&lt;-0.05</formula>
    </cfRule>
    <cfRule type="expression" priority="54" dxfId="1">
      <formula>AND($I35&gt;=0,$G35&lt;&gt;0)</formula>
    </cfRule>
  </conditionalFormatting>
  <conditionalFormatting sqref="I36">
    <cfRule type="expression" priority="55" dxfId="0">
      <formula>$I36&lt;-0.05</formula>
    </cfRule>
    <cfRule type="expression" priority="56" dxfId="1">
      <formula>AND($I36&gt;=0,$G36&lt;&gt;0)</formula>
    </cfRule>
  </conditionalFormatting>
  <conditionalFormatting sqref="I37">
    <cfRule type="expression" priority="57" dxfId="0">
      <formula>$I37&lt;-0.05</formula>
    </cfRule>
    <cfRule type="expression" priority="58" dxfId="1">
      <formula>AND($I37&gt;=0,$G37&lt;&gt;0)</formula>
    </cfRule>
  </conditionalFormatting>
  <conditionalFormatting sqref="I38">
    <cfRule type="expression" priority="59" dxfId="0">
      <formula>$I38&lt;-0.05</formula>
    </cfRule>
    <cfRule type="expression" priority="60" dxfId="1">
      <formula>AND($I38&gt;=0,$G38&lt;&gt;0)</formula>
    </cfRule>
  </conditionalFormatting>
  <conditionalFormatting sqref="I39">
    <cfRule type="expression" priority="61" dxfId="0">
      <formula>$I39&gt;0.05</formula>
    </cfRule>
    <cfRule type="expression" priority="62" dxfId="1">
      <formula>AND($I39&lt;=0,$G39&lt;&gt;0)</formula>
    </cfRule>
  </conditionalFormatting>
  <dataValidations count="1">
    <dataValidation sqref="B3" showDropDown="0" showInputMessage="0" showErrorMessage="0" allowBlank="0" type="list">
      <formula1>=Listen!$A$2:$A$13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A1:L25"/>
  <sheetViews>
    <sheetView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32" customHeight="1">
      <c r="A1" s="1" t="inlineStr">
        <is>
          <t>BWA-Dashboard – Jahresüberblick</t>
        </is>
      </c>
    </row>
    <row r="2" ht="20" customHeight="1">
      <c r="A2" s="2" t="inlineStr">
        <is>
          <t>Alle Werte per Formel aus „BWA 01 Jahr“ (Beispielwerte Musterunternehmen 2026).</t>
        </is>
      </c>
    </row>
    <row r="4" ht="22" customHeight="1">
      <c r="A4" s="41" t="inlineStr">
        <is>
          <t>Umsatzerlöse Jahr</t>
        </is>
      </c>
      <c r="C4" s="42" t="inlineStr">
        <is>
          <t>Rohertrag Jahr</t>
        </is>
      </c>
      <c r="E4" s="43" t="inlineStr">
        <is>
          <t>Rohertragsmarge</t>
        </is>
      </c>
      <c r="G4" s="44" t="inlineStr">
        <is>
          <t>Betriebsergebnis (EBIT)</t>
        </is>
      </c>
      <c r="I4" s="45" t="inlineStr">
        <is>
          <t>Operative Umsatzrendite</t>
        </is>
      </c>
      <c r="K4" s="46" t="inlineStr">
        <is>
          <t>Vorläufiges Ergebnis</t>
        </is>
      </c>
    </row>
    <row r="5" ht="24" customHeight="1">
      <c r="A5" s="66">
        <f>'BWA 01 Jahr'!N7</f>
        <v>1512000</v>
      </c>
      <c r="C5" s="67">
        <f>'BWA 01 Jahr'!N12</f>
        <v>988400</v>
      </c>
      <c r="E5" s="50">
        <f>IFERROR('BWA 01 Jahr'!N12/'BWA 01 Jahr'!N10,0)</f>
        <v>0.651334431630972</v>
      </c>
      <c r="G5" s="68">
        <f>'BWA 01 Jahr'!N28</f>
        <v>331700</v>
      </c>
      <c r="I5" s="52">
        <f>IFERROR('BWA 01 Jahr'!N28/'BWA 01 Jahr'!N7,0)</f>
        <v>0.219378306878307</v>
      </c>
      <c r="K5" s="69">
        <f>'BWA 01 Jahr'!N40</f>
        <v>321200</v>
      </c>
    </row>
    <row r="6" ht="24" customHeight="1"/>
    <row r="7" ht="18" customHeight="1">
      <c r="A7" s="54" t="inlineStr">
        <is>
          <t>Summe Jan–Dez</t>
        </is>
      </c>
      <c r="C7" s="54" t="inlineStr">
        <is>
          <t>Summe Jan–Dez</t>
        </is>
      </c>
      <c r="E7" s="54" t="inlineStr">
        <is>
          <t>Jahreswert</t>
        </is>
      </c>
      <c r="G7" s="54" t="inlineStr">
        <is>
          <t>Summe Jan–Dez</t>
        </is>
      </c>
      <c r="I7" s="54" t="inlineStr">
        <is>
          <t>Jahreswert</t>
        </is>
      </c>
      <c r="K7" s="54" t="inlineStr">
        <is>
          <t>Summe Jan–Dez</t>
        </is>
      </c>
    </row>
    <row r="9" ht="22" customHeight="1">
      <c r="A9" s="55" t="inlineStr">
        <is>
          <t>Monatsentwicklung</t>
        </is>
      </c>
    </row>
    <row r="10" ht="44" customHeight="1">
      <c r="A10" s="8" t="inlineStr">
        <is>
          <t>Monat</t>
        </is>
      </c>
      <c r="B10" s="8" t="inlineStr">
        <is>
          <t>Umsatz</t>
        </is>
      </c>
      <c r="C10" s="8" t="inlineStr">
        <is>
          <t>Rohertrag</t>
        </is>
      </c>
      <c r="D10" s="8" t="inlineStr">
        <is>
          <t>Rohertrags-
marge</t>
        </is>
      </c>
      <c r="E10" s="8" t="inlineStr">
        <is>
          <t>Gesamt-
kosten</t>
        </is>
      </c>
      <c r="F10" s="8" t="inlineStr">
        <is>
          <t>EBIT</t>
        </is>
      </c>
      <c r="G10" s="8" t="inlineStr">
        <is>
          <t>EBIT-Marge</t>
        </is>
      </c>
      <c r="H10" s="8" t="inlineStr">
        <is>
          <t>Vorläufiges
Ergebnis</t>
        </is>
      </c>
      <c r="I10" s="8" t="inlineStr">
        <is>
          <t>Ergebnis
kumuliert</t>
        </is>
      </c>
      <c r="J10" s="8" t="inlineStr">
        <is>
          <t>Personal-
quote</t>
        </is>
      </c>
    </row>
    <row r="11" ht="20" customHeight="1">
      <c r="A11" s="56" t="inlineStr">
        <is>
          <t>Januar</t>
        </is>
      </c>
      <c r="B11" s="34">
        <f>'BWA 01 Jahr'!B7</f>
        <v>120000</v>
      </c>
      <c r="C11" s="34">
        <f>'BWA 01 Jahr'!B12</f>
        <v>78000</v>
      </c>
      <c r="D11" s="14">
        <f>IFERROR(C11/'BWA 01 Jahr'!B10,0)</f>
        <v>0.65</v>
      </c>
      <c r="E11" s="34">
        <f>'BWA 01 Jahr'!B27</f>
        <v>54000</v>
      </c>
      <c r="F11" s="34">
        <f>'BWA 01 Jahr'!B28</f>
        <v>24000</v>
      </c>
      <c r="G11" s="14">
        <f>IFERROR(F11/B11,0)</f>
        <v>0.2</v>
      </c>
      <c r="H11" s="34">
        <f>'BWA 01 Jahr'!B40</f>
        <v>22900</v>
      </c>
      <c r="I11" s="34">
        <f>SUM($H$11:H11)</f>
        <v>22900</v>
      </c>
      <c r="J11" s="14">
        <f>IFERROR('BWA 01 Jahr'!B16/'BWA 01 Jahr'!B10,0)</f>
        <v>0.316666666666667</v>
      </c>
    </row>
    <row r="12" ht="20" customHeight="1">
      <c r="A12" s="56" t="inlineStr">
        <is>
          <t>Februar</t>
        </is>
      </c>
      <c r="B12" s="34">
        <f>'BWA 01 Jahr'!C7</f>
        <v>114000</v>
      </c>
      <c r="C12" s="34">
        <f>'BWA 01 Jahr'!C12</f>
        <v>75600</v>
      </c>
      <c r="D12" s="14">
        <f>IFERROR(C12/'BWA 01 Jahr'!C10,0)</f>
        <v>0.654545454545455</v>
      </c>
      <c r="E12" s="34">
        <f>'BWA 01 Jahr'!C27</f>
        <v>53500</v>
      </c>
      <c r="F12" s="34">
        <f>'BWA 01 Jahr'!C28</f>
        <v>22100</v>
      </c>
      <c r="G12" s="14">
        <f>IFERROR(F12/B12,0)</f>
        <v>0.193859649122807</v>
      </c>
      <c r="H12" s="34">
        <f>'BWA 01 Jahr'!C40</f>
        <v>21000</v>
      </c>
      <c r="I12" s="34">
        <f>SUM($H$11:H12)</f>
        <v>43900</v>
      </c>
      <c r="J12" s="14">
        <f>IFERROR('BWA 01 Jahr'!C16/'BWA 01 Jahr'!C10,0)</f>
        <v>0.329004329004329</v>
      </c>
    </row>
    <row r="13" ht="20" customHeight="1">
      <c r="A13" s="56" t="inlineStr">
        <is>
          <t>März</t>
        </is>
      </c>
      <c r="B13" s="34">
        <f>'BWA 01 Jahr'!D7</f>
        <v>126000</v>
      </c>
      <c r="C13" s="34">
        <f>'BWA 01 Jahr'!D12</f>
        <v>81100</v>
      </c>
      <c r="D13" s="14">
        <f>IFERROR(C13/'BWA 01 Jahr'!D10,0)</f>
        <v>0.64776357827476</v>
      </c>
      <c r="E13" s="34">
        <f>'BWA 01 Jahr'!D27</f>
        <v>54300</v>
      </c>
      <c r="F13" s="34">
        <f>'BWA 01 Jahr'!D28</f>
        <v>27400</v>
      </c>
      <c r="G13" s="14">
        <f>IFERROR(F13/B13,0)</f>
        <v>0.217460317460317</v>
      </c>
      <c r="H13" s="34">
        <f>'BWA 01 Jahr'!D40</f>
        <v>26450</v>
      </c>
      <c r="I13" s="34">
        <f>SUM($H$11:H13)</f>
        <v>70350</v>
      </c>
      <c r="J13" s="14">
        <f>IFERROR('BWA 01 Jahr'!D16/'BWA 01 Jahr'!D10,0)</f>
        <v>0.303514376996805</v>
      </c>
    </row>
    <row r="14" ht="20" customHeight="1">
      <c r="A14" s="56" t="inlineStr">
        <is>
          <t>April</t>
        </is>
      </c>
      <c r="B14" s="34">
        <f>'BWA 01 Jahr'!E7</f>
        <v>122400</v>
      </c>
      <c r="C14" s="34">
        <f>'BWA 01 Jahr'!E12</f>
        <v>82100</v>
      </c>
      <c r="D14" s="14">
        <f>IFERROR(C14/'BWA 01 Jahr'!E10,0)</f>
        <v>0.657325860688551</v>
      </c>
      <c r="E14" s="34">
        <f>'BWA 01 Jahr'!E27</f>
        <v>54900</v>
      </c>
      <c r="F14" s="34">
        <f>'BWA 01 Jahr'!E28</f>
        <v>27200</v>
      </c>
      <c r="G14" s="14">
        <f>IFERROR(F14/B14,0)</f>
        <v>0.222222222222222</v>
      </c>
      <c r="H14" s="34">
        <f>'BWA 01 Jahr'!E40</f>
        <v>26100</v>
      </c>
      <c r="I14" s="34">
        <f>SUM($H$11:H14)</f>
        <v>96450</v>
      </c>
      <c r="J14" s="14">
        <f>IFERROR('BWA 01 Jahr'!E16/'BWA 01 Jahr'!E10,0)</f>
        <v>0.304243394715773</v>
      </c>
    </row>
    <row r="15" ht="20" customHeight="1">
      <c r="A15" s="56" t="inlineStr">
        <is>
          <t>Mai</t>
        </is>
      </c>
      <c r="B15" s="34">
        <f>'BWA 01 Jahr'!F7</f>
        <v>129600</v>
      </c>
      <c r="C15" s="34">
        <f>'BWA 01 Jahr'!F12</f>
        <v>86200</v>
      </c>
      <c r="D15" s="14">
        <f>IFERROR(C15/'BWA 01 Jahr'!F10,0)</f>
        <v>0.655015197568389</v>
      </c>
      <c r="E15" s="34">
        <f>'BWA 01 Jahr'!F27</f>
        <v>54100</v>
      </c>
      <c r="F15" s="34">
        <f>'BWA 01 Jahr'!F28</f>
        <v>32100</v>
      </c>
      <c r="G15" s="14">
        <f>IFERROR(F15/B15,0)</f>
        <v>0.247685185185185</v>
      </c>
      <c r="H15" s="34">
        <f>'BWA 01 Jahr'!F40</f>
        <v>31000</v>
      </c>
      <c r="I15" s="34">
        <f>SUM($H$11:H15)</f>
        <v>127450</v>
      </c>
      <c r="J15" s="14">
        <f>IFERROR('BWA 01 Jahr'!F16/'BWA 01 Jahr'!F10,0)</f>
        <v>0.288753799392097</v>
      </c>
    </row>
    <row r="16" ht="20" customHeight="1">
      <c r="A16" s="56" t="inlineStr">
        <is>
          <t>Juni</t>
        </is>
      </c>
      <c r="B16" s="34">
        <f>'BWA 01 Jahr'!G7</f>
        <v>132000</v>
      </c>
      <c r="C16" s="34">
        <f>'BWA 01 Jahr'!G12</f>
        <v>84600</v>
      </c>
      <c r="D16" s="14">
        <f>IFERROR(C16/'BWA 01 Jahr'!G10,0)</f>
        <v>0.646788990825688</v>
      </c>
      <c r="E16" s="34">
        <f>'BWA 01 Jahr'!G27</f>
        <v>55100</v>
      </c>
      <c r="F16" s="34">
        <f>'BWA 01 Jahr'!G28</f>
        <v>29900</v>
      </c>
      <c r="G16" s="14">
        <f>IFERROR(F16/B16,0)</f>
        <v>0.226515151515152</v>
      </c>
      <c r="H16" s="34">
        <f>'BWA 01 Jahr'!G40</f>
        <v>28950</v>
      </c>
      <c r="I16" s="34">
        <f>SUM($H$11:H16)</f>
        <v>156400</v>
      </c>
      <c r="J16" s="14">
        <f>IFERROR('BWA 01 Jahr'!G16/'BWA 01 Jahr'!G10,0)</f>
        <v>0.290519877675841</v>
      </c>
    </row>
    <row r="17" ht="20" customHeight="1">
      <c r="A17" s="56" t="inlineStr">
        <is>
          <t>Juli</t>
        </is>
      </c>
      <c r="B17" s="34">
        <f>'BWA 01 Jahr'!H7</f>
        <v>116400</v>
      </c>
      <c r="C17" s="34">
        <f>'BWA 01 Jahr'!H12</f>
        <v>75700</v>
      </c>
      <c r="D17" s="14">
        <f>IFERROR(C17/'BWA 01 Jahr'!H10,0)</f>
        <v>0.650343642611684</v>
      </c>
      <c r="E17" s="34">
        <f>'BWA 01 Jahr'!H27</f>
        <v>54700</v>
      </c>
      <c r="F17" s="34">
        <f>'BWA 01 Jahr'!H28</f>
        <v>21000</v>
      </c>
      <c r="G17" s="14">
        <f>IFERROR(F17/B17,0)</f>
        <v>0.180412371134021</v>
      </c>
      <c r="H17" s="34">
        <f>'BWA 01 Jahr'!H40</f>
        <v>21750</v>
      </c>
      <c r="I17" s="34">
        <f>SUM($H$11:H17)</f>
        <v>178150</v>
      </c>
      <c r="J17" s="14">
        <f>IFERROR('BWA 01 Jahr'!H16/'BWA 01 Jahr'!H10,0)</f>
        <v>0.336769759450172</v>
      </c>
    </row>
    <row r="18" ht="20" customHeight="1">
      <c r="A18" s="56" t="inlineStr">
        <is>
          <t>August</t>
        </is>
      </c>
      <c r="B18" s="34">
        <f>'BWA 01 Jahr'!I7</f>
        <v>108000</v>
      </c>
      <c r="C18" s="34">
        <f>'BWA 01 Jahr'!I12</f>
        <v>73200</v>
      </c>
      <c r="D18" s="14">
        <f>IFERROR(C18/'BWA 01 Jahr'!I10,0)</f>
        <v>0.65945945945946</v>
      </c>
      <c r="E18" s="34">
        <f>'BWA 01 Jahr'!I27</f>
        <v>54400</v>
      </c>
      <c r="F18" s="34">
        <f>'BWA 01 Jahr'!I28</f>
        <v>18800</v>
      </c>
      <c r="G18" s="14">
        <f>IFERROR(F18/B18,0)</f>
        <v>0.174074074074074</v>
      </c>
      <c r="H18" s="34">
        <f>'BWA 01 Jahr'!I40</f>
        <v>17750</v>
      </c>
      <c r="I18" s="34">
        <f>SUM($H$11:H18)</f>
        <v>195900</v>
      </c>
      <c r="J18" s="14">
        <f>IFERROR('BWA 01 Jahr'!I16/'BWA 01 Jahr'!I10,0)</f>
        <v>0.353153153153153</v>
      </c>
    </row>
    <row r="19" ht="20" customHeight="1">
      <c r="A19" s="56" t="inlineStr">
        <is>
          <t>September</t>
        </is>
      </c>
      <c r="B19" s="34">
        <f>'BWA 01 Jahr'!J7</f>
        <v>127200</v>
      </c>
      <c r="C19" s="34">
        <f>'BWA 01 Jahr'!J12</f>
        <v>80200</v>
      </c>
      <c r="D19" s="14">
        <f>IFERROR(C19/'BWA 01 Jahr'!J10,0)</f>
        <v>0.643143544506816</v>
      </c>
      <c r="E19" s="34">
        <f>'BWA 01 Jahr'!J27</f>
        <v>55400</v>
      </c>
      <c r="F19" s="34">
        <f>'BWA 01 Jahr'!J28</f>
        <v>24800</v>
      </c>
      <c r="G19" s="14">
        <f>IFERROR(F19/B19,0)</f>
        <v>0.19496855345912</v>
      </c>
      <c r="H19" s="34">
        <f>'BWA 01 Jahr'!J40</f>
        <v>23900</v>
      </c>
      <c r="I19" s="34">
        <f>SUM($H$11:H19)</f>
        <v>219800</v>
      </c>
      <c r="J19" s="14">
        <f>IFERROR('BWA 01 Jahr'!J16/'BWA 01 Jahr'!J10,0)</f>
        <v>0.314354450681636</v>
      </c>
    </row>
    <row r="20" ht="20" customHeight="1">
      <c r="A20" s="56" t="inlineStr">
        <is>
          <t>Oktober</t>
        </is>
      </c>
      <c r="B20" s="34">
        <f>'BWA 01 Jahr'!K7</f>
        <v>134400</v>
      </c>
      <c r="C20" s="34">
        <f>'BWA 01 Jahr'!K12</f>
        <v>90400</v>
      </c>
      <c r="D20" s="14">
        <f>IFERROR(C20/'BWA 01 Jahr'!K10,0)</f>
        <v>0.657933042212518</v>
      </c>
      <c r="E20" s="34">
        <f>'BWA 01 Jahr'!K27</f>
        <v>56600</v>
      </c>
      <c r="F20" s="34">
        <f>'BWA 01 Jahr'!K28</f>
        <v>34300</v>
      </c>
      <c r="G20" s="14">
        <f>IFERROR(F20/B20,0)</f>
        <v>0.255208333333333</v>
      </c>
      <c r="H20" s="34">
        <f>'BWA 01 Jahr'!K40</f>
        <v>33250</v>
      </c>
      <c r="I20" s="34">
        <f>SUM($H$11:H20)</f>
        <v>253050</v>
      </c>
      <c r="J20" s="14">
        <f>IFERROR('BWA 01 Jahr'!K16/'BWA 01 Jahr'!K10,0)</f>
        <v>0.285298398835517</v>
      </c>
    </row>
    <row r="21" ht="20" customHeight="1">
      <c r="A21" s="56" t="inlineStr">
        <is>
          <t>November</t>
        </is>
      </c>
      <c r="B21" s="34">
        <f>'BWA 01 Jahr'!L7</f>
        <v>138000</v>
      </c>
      <c r="C21" s="34">
        <f>'BWA 01 Jahr'!L12</f>
        <v>91500</v>
      </c>
      <c r="D21" s="14">
        <f>IFERROR(C21/'BWA 01 Jahr'!L10,0)</f>
        <v>0.65450643776824</v>
      </c>
      <c r="E21" s="34">
        <f>'BWA 01 Jahr'!L27</f>
        <v>55700</v>
      </c>
      <c r="F21" s="34">
        <f>'BWA 01 Jahr'!L28</f>
        <v>35800</v>
      </c>
      <c r="G21" s="14">
        <f>IFERROR(F21/B21,0)</f>
        <v>0.259420289855073</v>
      </c>
      <c r="H21" s="34">
        <f>'BWA 01 Jahr'!L40</f>
        <v>34750</v>
      </c>
      <c r="I21" s="34">
        <f>SUM($H$11:H21)</f>
        <v>287800</v>
      </c>
      <c r="J21" s="14">
        <f>IFERROR('BWA 01 Jahr'!L16/'BWA 01 Jahr'!L10,0)</f>
        <v>0.280400572246066</v>
      </c>
    </row>
    <row r="22" ht="20" customHeight="1">
      <c r="A22" s="56" t="inlineStr">
        <is>
          <t>Dezember</t>
        </is>
      </c>
      <c r="B22" s="34">
        <f>'BWA 01 Jahr'!M7</f>
        <v>144000</v>
      </c>
      <c r="C22" s="34">
        <f>'BWA 01 Jahr'!M12</f>
        <v>89800</v>
      </c>
      <c r="D22" s="14">
        <f>IFERROR(C22/'BWA 01 Jahr'!M10,0)</f>
        <v>0.640513552068474</v>
      </c>
      <c r="E22" s="34">
        <f>'BWA 01 Jahr'!M27</f>
        <v>56400</v>
      </c>
      <c r="F22" s="34">
        <f>'BWA 01 Jahr'!M28</f>
        <v>34300</v>
      </c>
      <c r="G22" s="14">
        <f>IFERROR(F22/B22,0)</f>
        <v>0.238194444444444</v>
      </c>
      <c r="H22" s="34">
        <f>'BWA 01 Jahr'!M40</f>
        <v>33400</v>
      </c>
      <c r="I22" s="34">
        <f>SUM($H$11:H22)</f>
        <v>321200</v>
      </c>
      <c r="J22" s="14">
        <f>IFERROR('BWA 01 Jahr'!M16/'BWA 01 Jahr'!M10,0)</f>
        <v>0.279600570613409</v>
      </c>
    </row>
    <row r="23" ht="20" customHeight="1">
      <c r="A23" s="57" t="inlineStr">
        <is>
          <t>Jahr</t>
        </is>
      </c>
      <c r="B23" s="58">
        <f>SUM(B11:B22)</f>
        <v>1512000</v>
      </c>
      <c r="C23" s="58">
        <f>SUM(C11:C22)</f>
        <v>988400</v>
      </c>
      <c r="D23" s="59">
        <f>IFERROR(C23/'BWA 01 Jahr'!N10,0)</f>
        <v>0.651334431630972</v>
      </c>
      <c r="E23" s="58">
        <f>SUM(E11:E22)</f>
        <v>659100</v>
      </c>
      <c r="F23" s="58">
        <f>SUM(F11:F22)</f>
        <v>331700</v>
      </c>
      <c r="G23" s="59">
        <f>IFERROR(F23/B23,0)</f>
        <v>0.219378306878307</v>
      </c>
      <c r="H23" s="58">
        <f>SUM(H11:H22)</f>
        <v>321200</v>
      </c>
      <c r="I23" s="58">
        <f>I22</f>
        <v>321200</v>
      </c>
      <c r="J23" s="59">
        <f>IFERROR('BWA 01 Jahr'!N16/'BWA 01 Jahr'!N10,0)</f>
        <v>0.305238879736409</v>
      </c>
    </row>
    <row r="25" ht="18" customHeight="1">
      <c r="A25" s="2" t="inlineStr">
        <is>
          <t>Pfeile EBIT-Marge: grün ≥ 20 %, gelb 15–20 %, rot &lt; 15 % · Personalquote &gt; 35 % gelb markiert · negatives Ergebnis rot.</t>
        </is>
      </c>
    </row>
  </sheetData>
  <mergeCells count="18">
    <mergeCell ref="A4:B4"/>
    <mergeCell ref="G4:H4"/>
    <mergeCell ref="E4:F4"/>
    <mergeCell ref="K7:L7"/>
    <mergeCell ref="I4:J4"/>
    <mergeCell ref="C7:D7"/>
    <mergeCell ref="A7:B7"/>
    <mergeCell ref="G7:H7"/>
    <mergeCell ref="E7:F7"/>
    <mergeCell ref="I7:J7"/>
    <mergeCell ref="C5:D6"/>
    <mergeCell ref="A5:B6"/>
    <mergeCell ref="G5:H6"/>
    <mergeCell ref="E5:F6"/>
    <mergeCell ref="K5:L6"/>
    <mergeCell ref="I5:J6"/>
    <mergeCell ref="K4:L4"/>
    <mergeCell ref="C4:D4"/>
  </mergeCells>
  <conditionalFormatting sqref="B11:B22">
    <cfRule type="dataBar" priority="1">
      <dataBar>
        <cfvo type="min"/>
        <cfvo type="max"/>
        <color rgb="004264D1"/>
      </dataBar>
    </cfRule>
  </conditionalFormatting>
  <conditionalFormatting sqref="F11:F22">
    <cfRule type="dataBar" priority="2">
      <dataBar>
        <cfvo type="min"/>
        <cfvo type="max"/>
        <color rgb="0010B981"/>
      </dataBar>
    </cfRule>
  </conditionalFormatting>
  <conditionalFormatting sqref="I11:I22">
    <cfRule type="dataBar" priority="3">
      <dataBar>
        <cfvo type="num" val="0"/>
        <cfvo type="max"/>
        <color rgb="008B5CF6"/>
      </dataBar>
    </cfRule>
  </conditionalFormatting>
  <conditionalFormatting sqref="D11:D22">
    <cfRule type="colorScale" priority="4">
      <colorScale>
        <cfvo type="min"/>
        <cfvo type="percentile" val="50"/>
        <cfvo type="max"/>
        <color rgb="00F8696B"/>
        <color rgb="00FFEB84"/>
        <color rgb="0063BE7B"/>
      </colorScale>
    </cfRule>
  </conditionalFormatting>
  <conditionalFormatting sqref="G11:G22">
    <cfRule type="iconSet" priority="5">
      <iconSet iconSet="3Arrows">
        <cfvo type="num" val="0"/>
        <cfvo type="num" val="0.15"/>
        <cfvo type="num" val="0.2"/>
      </iconSet>
    </cfRule>
  </conditionalFormatting>
  <conditionalFormatting sqref="H11:H22">
    <cfRule type="cellIs" priority="6" operator="lessThan" dxfId="0">
      <formula>0</formula>
    </cfRule>
  </conditionalFormatting>
  <conditionalFormatting sqref="J11:J22">
    <cfRule type="cellIs" priority="7" operator="greaterThan" dxfId="2">
      <formula>0.35</formula>
    </cfRule>
  </conditionalFormatting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B45309"/>
    <outlinePr summaryBelow="1" summaryRight="1"/>
    <pageSetUpPr fitToPage="1"/>
  </sheetPr>
  <dimension ref="A1:I42"/>
  <sheetViews>
    <sheetView tabSelected="0"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1" customWidth="1" min="6" max="6"/>
    <col width="15" customWidth="1" min="7" max="7"/>
    <col width="12" customWidth="1" min="8" max="8"/>
    <col width="14" customWidth="1" min="9" max="9"/>
  </cols>
  <sheetData>
    <row r="1" ht="32" customHeight="1">
      <c r="A1" s="1" t="inlineStr">
        <is>
          <t>Soll-Ist-Abgleich und Vorjahresvergleich (Jahreswerte)</t>
        </is>
      </c>
    </row>
    <row r="2" ht="20" customHeight="1">
      <c r="A2" s="2" t="inlineStr">
        <is>
          <t>Plan (Wirtschaftsplan) und Vorjahr als Jahreswerte in die blauen Zellen eintragen – Beispielwerte. Ist-Werte kommen aus „BWA 01 Jahr“.</t>
        </is>
      </c>
    </row>
    <row r="5" ht="44" customHeight="1">
      <c r="A5" s="8" t="inlineStr">
        <is>
          <t>BWA-Position</t>
        </is>
      </c>
      <c r="B5" s="8" t="inlineStr">
        <is>
          <t>Plan Jahr
(Soll)</t>
        </is>
      </c>
      <c r="C5" s="8" t="inlineStr">
        <is>
          <t>Vorjahr
(Ist)</t>
        </is>
      </c>
      <c r="D5" s="8" t="inlineStr">
        <is>
          <t>Ist Jahr
(aktuell)</t>
        </is>
      </c>
      <c r="E5" s="8" t="inlineStr">
        <is>
          <t>Abweichung
Ist – Plan</t>
        </is>
      </c>
      <c r="F5" s="8" t="inlineStr">
        <is>
          <t>Abw. %
zum Plan</t>
        </is>
      </c>
      <c r="G5" s="8" t="inlineStr">
        <is>
          <t>Abweichung
Ist – Vorjahr</t>
        </is>
      </c>
      <c r="H5" s="8" t="inlineStr">
        <is>
          <t>Abw. %
zum Vorjahr</t>
        </is>
      </c>
      <c r="I5" s="8" t="inlineStr">
        <is>
          <t>Bewertung
zum Plan</t>
        </is>
      </c>
    </row>
    <row r="6" ht="20" customHeight="1">
      <c r="A6" s="9" t="inlineStr">
        <is>
          <t>Leistung</t>
        </is>
      </c>
      <c r="B6" s="10" t="n"/>
      <c r="C6" s="10" t="n"/>
      <c r="D6" s="10" t="n"/>
      <c r="E6" s="10" t="n"/>
      <c r="F6" s="10" t="n"/>
      <c r="G6" s="10" t="n"/>
      <c r="H6" s="10" t="n"/>
      <c r="I6" s="10" t="n"/>
    </row>
    <row r="7" ht="20" customHeight="1">
      <c r="A7" s="11" t="inlineStr">
        <is>
          <t>Umsatzerlöse</t>
        </is>
      </c>
      <c r="B7" s="12" t="n">
        <v>1557000</v>
      </c>
      <c r="C7" s="12" t="n">
        <v>1391000</v>
      </c>
      <c r="D7" s="34">
        <f>'BWA 01 Jahr'!N7</f>
        <v>1512000</v>
      </c>
      <c r="E7" s="34">
        <f>D7-B7</f>
        <v>-45000</v>
      </c>
      <c r="F7" s="14">
        <f>IFERROR(E7/ABS(B7),0)</f>
        <v>-0.0289017341040462</v>
      </c>
      <c r="G7" s="34">
        <f>D7-C7</f>
        <v>121000</v>
      </c>
      <c r="H7" s="14">
        <f>IFERROR(G7/ABS(C7),0)</f>
        <v>0.0869877785765636</v>
      </c>
      <c r="I7" s="35" t="str">
        <f>IF(B7=0,"–",IF(E7&gt;=0,"im Plan",IF(ABS(F7)&lt;=0.05,"leicht abweichend","kritisch")))</f>
        <v>leicht abweichend</v>
      </c>
    </row>
    <row r="8" ht="20" customHeight="1">
      <c r="A8" s="11" t="inlineStr">
        <is>
          <t>Bestandsveränderungen FE/UE</t>
        </is>
      </c>
      <c r="B8" s="12" t="n">
        <v>0</v>
      </c>
      <c r="C8" s="12" t="n">
        <v>-2000</v>
      </c>
      <c r="D8" s="34">
        <f>'BWA 01 Jahr'!N8</f>
        <v>0</v>
      </c>
      <c r="E8" s="34">
        <f>D8-B8</f>
        <v>0</v>
      </c>
      <c r="F8" s="14">
        <f>IFERROR(E8/ABS(B8),0)</f>
        <v>0</v>
      </c>
      <c r="G8" s="34">
        <f>D8-C8</f>
        <v>2000</v>
      </c>
      <c r="H8" s="14">
        <f>IFERROR(G8/ABS(C8),0)</f>
        <v>1</v>
      </c>
      <c r="I8" s="35" t="str">
        <f>IF(B8=0,"–",IF(E8&gt;=0,"im Plan",IF(ABS(F8)&lt;=0.05,"leicht abweichend","kritisch")))</f>
        <v>–</v>
      </c>
    </row>
    <row r="9" ht="20" customHeight="1">
      <c r="A9" s="11" t="inlineStr">
        <is>
          <t>Aktivierte Eigenleistungen</t>
        </is>
      </c>
      <c r="B9" s="12" t="n">
        <v>6000</v>
      </c>
      <c r="C9" s="12" t="n">
        <v>5000</v>
      </c>
      <c r="D9" s="34">
        <f>'BWA 01 Jahr'!N9</f>
        <v>5500</v>
      </c>
      <c r="E9" s="34">
        <f>D9-B9</f>
        <v>-500</v>
      </c>
      <c r="F9" s="14">
        <f>IFERROR(E9/ABS(B9),0)</f>
        <v>-0.0833333333333333</v>
      </c>
      <c r="G9" s="34">
        <f>D9-C9</f>
        <v>500</v>
      </c>
      <c r="H9" s="14">
        <f>IFERROR(G9/ABS(C9),0)</f>
        <v>0.1</v>
      </c>
      <c r="I9" s="35" t="str">
        <f>IF(B9=0,"–",IF(E9&gt;=0,"im Plan",IF(ABS(F9)&lt;=0.05,"leicht abweichend","kritisch")))</f>
        <v>kritisch</v>
      </c>
    </row>
    <row r="10" ht="20" customHeight="1">
      <c r="A10" s="16" t="inlineStr">
        <is>
          <t>Gesamtleistung</t>
        </is>
      </c>
      <c r="B10" s="17">
        <f>B7+B8+B9</f>
        <v>1563000</v>
      </c>
      <c r="C10" s="17">
        <f>C7+C8+C9</f>
        <v>1394000</v>
      </c>
      <c r="D10" s="17">
        <f>'BWA 01 Jahr'!N10</f>
        <v>1517500</v>
      </c>
      <c r="E10" s="17">
        <f>D10-B10</f>
        <v>-45500</v>
      </c>
      <c r="F10" s="18">
        <f>IFERROR(E10/ABS(B10),0)</f>
        <v>-0.0291106845809341</v>
      </c>
      <c r="G10" s="17">
        <f>D10-C10</f>
        <v>123500</v>
      </c>
      <c r="H10" s="18">
        <f>IFERROR(G10/ABS(C10),0)</f>
        <v>0.0885939741750359</v>
      </c>
      <c r="I10" s="36" t="str">
        <f>IF(B10=0,"–",IF(E10&gt;=0,"im Plan",IF(ABS(F10)&lt;=0.05,"leicht abweichend","kritisch")))</f>
        <v>leicht abweichend</v>
      </c>
    </row>
    <row r="11" ht="20" customHeight="1">
      <c r="A11" s="11" t="inlineStr">
        <is>
          <t>Material-/Wareneinkauf inkl. Fremdleistungen</t>
        </is>
      </c>
      <c r="B11" s="12" t="n">
        <v>513000</v>
      </c>
      <c r="C11" s="12" t="n">
        <v>503000</v>
      </c>
      <c r="D11" s="34">
        <f>'BWA 01 Jahr'!N11</f>
        <v>529100</v>
      </c>
      <c r="E11" s="34">
        <f>D11-B11</f>
        <v>16100</v>
      </c>
      <c r="F11" s="14">
        <f>IFERROR(E11/ABS(B11),0)</f>
        <v>0.0313840155945419</v>
      </c>
      <c r="G11" s="34">
        <f>D11-C11</f>
        <v>26100</v>
      </c>
      <c r="H11" s="14">
        <f>IFERROR(G11/ABS(C11),0)</f>
        <v>0.0518886679920477</v>
      </c>
      <c r="I11" s="35" t="str">
        <f>IF(B11=0,"–",IF(E11&lt;=0,"im Plan",IF(ABS(F11)&lt;=0.05,"leicht abweichend","kritisch")))</f>
        <v>leicht abweichend</v>
      </c>
    </row>
    <row r="12" ht="20" customHeight="1">
      <c r="A12" s="19" t="inlineStr">
        <is>
          <t>Rohertrag</t>
        </is>
      </c>
      <c r="B12" s="20">
        <f>B10-B11</f>
        <v>1050000</v>
      </c>
      <c r="C12" s="20">
        <f>C10-C11</f>
        <v>891000</v>
      </c>
      <c r="D12" s="20">
        <f>'BWA 01 Jahr'!N12</f>
        <v>988400</v>
      </c>
      <c r="E12" s="20">
        <f>D12-B12</f>
        <v>-61600</v>
      </c>
      <c r="F12" s="21">
        <f>IFERROR(E12/ABS(B12),0)</f>
        <v>-0.0586666666666667</v>
      </c>
      <c r="G12" s="20">
        <f>D12-C12</f>
        <v>97400</v>
      </c>
      <c r="H12" s="21">
        <f>IFERROR(G12/ABS(C12),0)</f>
        <v>0.109315375982043</v>
      </c>
      <c r="I12" s="37" t="str">
        <f>IF(B12=0,"–",IF(E12&gt;=0,"im Plan",IF(ABS(F12)&lt;=0.05,"leicht abweichend","kritisch")))</f>
        <v>kritisch</v>
      </c>
    </row>
    <row r="13" ht="20" customHeight="1">
      <c r="A13" s="11" t="inlineStr">
        <is>
          <t>Sonstige betriebliche Erlöse</t>
        </is>
      </c>
      <c r="B13" s="12" t="n">
        <v>2000</v>
      </c>
      <c r="C13" s="12" t="n">
        <v>2000</v>
      </c>
      <c r="D13" s="34">
        <f>'BWA 01 Jahr'!N13</f>
        <v>2400</v>
      </c>
      <c r="E13" s="34">
        <f>D13-B13</f>
        <v>400</v>
      </c>
      <c r="F13" s="14">
        <f>IFERROR(E13/ABS(B13),0)</f>
        <v>0.2</v>
      </c>
      <c r="G13" s="34">
        <f>D13-C13</f>
        <v>400</v>
      </c>
      <c r="H13" s="14">
        <f>IFERROR(G13/ABS(C13),0)</f>
        <v>0.2</v>
      </c>
      <c r="I13" s="35" t="str">
        <f>IF(B13=0,"–",IF(E13&gt;=0,"im Plan",IF(ABS(F13)&lt;=0.05,"leicht abweichend","kritisch")))</f>
        <v>im Plan</v>
      </c>
    </row>
    <row r="14" ht="20" customHeight="1">
      <c r="A14" s="16" t="inlineStr">
        <is>
          <t>Betrieblicher Rohertrag</t>
        </is>
      </c>
      <c r="B14" s="17">
        <f>B12+B13</f>
        <v>1052000</v>
      </c>
      <c r="C14" s="17">
        <f>C12+C13</f>
        <v>893000</v>
      </c>
      <c r="D14" s="17">
        <f>'BWA 01 Jahr'!N14</f>
        <v>990800</v>
      </c>
      <c r="E14" s="17">
        <f>D14-B14</f>
        <v>-61200</v>
      </c>
      <c r="F14" s="18">
        <f>IFERROR(E14/ABS(B14),0)</f>
        <v>-0.0581749049429658</v>
      </c>
      <c r="G14" s="17">
        <f>D14-C14</f>
        <v>97800</v>
      </c>
      <c r="H14" s="18">
        <f>IFERROR(G14/ABS(C14),0)</f>
        <v>0.109518477043673</v>
      </c>
      <c r="I14" s="36" t="str">
        <f>IF(B14=0,"–",IF(E14&gt;=0,"im Plan",IF(ABS(F14)&lt;=0.05,"leicht abweichend","kritisch")))</f>
        <v>kritisch</v>
      </c>
    </row>
    <row r="15" ht="20" customHeight="1">
      <c r="A15" s="9" t="inlineStr">
        <is>
          <t>Kostenarten</t>
        </is>
      </c>
      <c r="B15" s="10" t="n"/>
      <c r="C15" s="10" t="n"/>
      <c r="D15" s="10" t="n"/>
      <c r="E15" s="10" t="n"/>
      <c r="F15" s="10" t="n"/>
      <c r="G15" s="10" t="n"/>
      <c r="H15" s="10" t="n"/>
      <c r="I15" s="10" t="n"/>
    </row>
    <row r="16" ht="20" customHeight="1">
      <c r="A16" s="11" t="inlineStr">
        <is>
          <t>Personalkosten</t>
        </is>
      </c>
      <c r="B16" s="12" t="n">
        <v>449000</v>
      </c>
      <c r="C16" s="12" t="n">
        <v>440000</v>
      </c>
      <c r="D16" s="34">
        <f>'BWA 01 Jahr'!N16</f>
        <v>463200</v>
      </c>
      <c r="E16" s="34">
        <f>D16-B16</f>
        <v>14200</v>
      </c>
      <c r="F16" s="14">
        <f>IFERROR(E16/ABS(B16),0)</f>
        <v>0.0316258351893096</v>
      </c>
      <c r="G16" s="34">
        <f>D16-C16</f>
        <v>23200</v>
      </c>
      <c r="H16" s="14">
        <f>IFERROR(G16/ABS(C16),0)</f>
        <v>0.0527272727272727</v>
      </c>
      <c r="I16" s="35" t="str">
        <f>IF(B16=0,"–",IF(E16&lt;=0,"im Plan",IF(ABS(F16)&lt;=0.05,"leicht abweichend","kritisch")))</f>
        <v>leicht abweichend</v>
      </c>
    </row>
    <row r="17" ht="20" customHeight="1">
      <c r="A17" s="11" t="inlineStr">
        <is>
          <t>Raumkosten</t>
        </is>
      </c>
      <c r="B17" s="12" t="n">
        <v>52000</v>
      </c>
      <c r="C17" s="12" t="n">
        <v>51000</v>
      </c>
      <c r="D17" s="34">
        <f>'BWA 01 Jahr'!N17</f>
        <v>54000</v>
      </c>
      <c r="E17" s="34">
        <f>D17-B17</f>
        <v>2000</v>
      </c>
      <c r="F17" s="14">
        <f>IFERROR(E17/ABS(B17),0)</f>
        <v>0.0384615384615385</v>
      </c>
      <c r="G17" s="34">
        <f>D17-C17</f>
        <v>3000</v>
      </c>
      <c r="H17" s="14">
        <f>IFERROR(G17/ABS(C17),0)</f>
        <v>0.0588235294117647</v>
      </c>
      <c r="I17" s="35" t="str">
        <f>IF(B17=0,"–",IF(E17&lt;=0,"im Plan",IF(ABS(F17)&lt;=0.05,"leicht abweichend","kritisch")))</f>
        <v>leicht abweichend</v>
      </c>
    </row>
    <row r="18" ht="20" customHeight="1">
      <c r="A18" s="11" t="inlineStr">
        <is>
          <t>Betriebliche Steuern</t>
        </is>
      </c>
      <c r="B18" s="12" t="n">
        <v>3000</v>
      </c>
      <c r="C18" s="12" t="n">
        <v>3000</v>
      </c>
      <c r="D18" s="34">
        <f>'BWA 01 Jahr'!N18</f>
        <v>3600</v>
      </c>
      <c r="E18" s="34">
        <f>D18-B18</f>
        <v>600</v>
      </c>
      <c r="F18" s="14">
        <f>IFERROR(E18/ABS(B18),0)</f>
        <v>0.2</v>
      </c>
      <c r="G18" s="34">
        <f>D18-C18</f>
        <v>600</v>
      </c>
      <c r="H18" s="14">
        <f>IFERROR(G18/ABS(C18),0)</f>
        <v>0.2</v>
      </c>
      <c r="I18" s="35" t="str">
        <f>IF(B18=0,"–",IF(E18&lt;=0,"im Plan",IF(ABS(F18)&lt;=0.05,"leicht abweichend","kritisch")))</f>
        <v>kritisch</v>
      </c>
    </row>
    <row r="19" ht="20" customHeight="1">
      <c r="A19" s="11" t="inlineStr">
        <is>
          <t>Versicherungen/Beiträge</t>
        </is>
      </c>
      <c r="B19" s="12" t="n">
        <v>10000</v>
      </c>
      <c r="C19" s="12" t="n">
        <v>10000</v>
      </c>
      <c r="D19" s="34">
        <f>'BWA 01 Jahr'!N19</f>
        <v>10800</v>
      </c>
      <c r="E19" s="34">
        <f>D19-B19</f>
        <v>800</v>
      </c>
      <c r="F19" s="14">
        <f>IFERROR(E19/ABS(B19),0)</f>
        <v>0.08</v>
      </c>
      <c r="G19" s="34">
        <f>D19-C19</f>
        <v>800</v>
      </c>
      <c r="H19" s="14">
        <f>IFERROR(G19/ABS(C19),0)</f>
        <v>0.08</v>
      </c>
      <c r="I19" s="35" t="str">
        <f>IF(B19=0,"–",IF(E19&lt;=0,"im Plan",IF(ABS(F19)&lt;=0.05,"leicht abweichend","kritisch")))</f>
        <v>kritisch</v>
      </c>
    </row>
    <row r="20" ht="20" customHeight="1">
      <c r="A20" s="11" t="inlineStr">
        <is>
          <t>Besondere Kosten</t>
        </is>
      </c>
      <c r="B20" s="12" t="n">
        <v>2000</v>
      </c>
      <c r="C20" s="12" t="n">
        <v>2000</v>
      </c>
      <c r="D20" s="34">
        <f>'BWA 01 Jahr'!N20</f>
        <v>2400</v>
      </c>
      <c r="E20" s="34">
        <f>D20-B20</f>
        <v>400</v>
      </c>
      <c r="F20" s="14">
        <f>IFERROR(E20/ABS(B20),0)</f>
        <v>0.2</v>
      </c>
      <c r="G20" s="34">
        <f>D20-C20</f>
        <v>400</v>
      </c>
      <c r="H20" s="14">
        <f>IFERROR(G20/ABS(C20),0)</f>
        <v>0.2</v>
      </c>
      <c r="I20" s="35" t="str">
        <f>IF(B20=0,"–",IF(E20&lt;=0,"im Plan",IF(ABS(F20)&lt;=0.05,"leicht abweichend","kritisch")))</f>
        <v>kritisch</v>
      </c>
    </row>
    <row r="21" ht="20" customHeight="1">
      <c r="A21" s="11" t="inlineStr">
        <is>
          <t>Fahrzeugkosten (ohne Steuer)</t>
        </is>
      </c>
      <c r="B21" s="12" t="n">
        <v>21000</v>
      </c>
      <c r="C21" s="12" t="n">
        <v>21000</v>
      </c>
      <c r="D21" s="34">
        <f>'BWA 01 Jahr'!N21</f>
        <v>21600</v>
      </c>
      <c r="E21" s="34">
        <f>D21-B21</f>
        <v>600</v>
      </c>
      <c r="F21" s="14">
        <f>IFERROR(E21/ABS(B21),0)</f>
        <v>0.0285714285714286</v>
      </c>
      <c r="G21" s="34">
        <f>D21-C21</f>
        <v>600</v>
      </c>
      <c r="H21" s="14">
        <f>IFERROR(G21/ABS(C21),0)</f>
        <v>0.0285714285714286</v>
      </c>
      <c r="I21" s="35" t="str">
        <f>IF(B21=0,"–",IF(E21&lt;=0,"im Plan",IF(ABS(F21)&lt;=0.05,"leicht abweichend","kritisch")))</f>
        <v>leicht abweichend</v>
      </c>
    </row>
    <row r="22" ht="20" customHeight="1">
      <c r="A22" s="11" t="inlineStr">
        <is>
          <t>Werbe-/Reisekosten</t>
        </is>
      </c>
      <c r="B22" s="12" t="n">
        <v>29000</v>
      </c>
      <c r="C22" s="12" t="n">
        <v>29000</v>
      </c>
      <c r="D22" s="34">
        <f>'BWA 01 Jahr'!N22</f>
        <v>30200</v>
      </c>
      <c r="E22" s="34">
        <f>D22-B22</f>
        <v>1200</v>
      </c>
      <c r="F22" s="14">
        <f>IFERROR(E22/ABS(B22),0)</f>
        <v>0.0413793103448276</v>
      </c>
      <c r="G22" s="34">
        <f>D22-C22</f>
        <v>1200</v>
      </c>
      <c r="H22" s="14">
        <f>IFERROR(G22/ABS(C22),0)</f>
        <v>0.0413793103448276</v>
      </c>
      <c r="I22" s="35" t="str">
        <f>IF(B22=0,"–",IF(E22&lt;=0,"im Plan",IF(ABS(F22)&lt;=0.05,"leicht abweichend","kritisch")))</f>
        <v>leicht abweichend</v>
      </c>
    </row>
    <row r="23" ht="20" customHeight="1">
      <c r="A23" s="11" t="inlineStr">
        <is>
          <t>Kosten der Warenabgabe</t>
        </is>
      </c>
      <c r="B23" s="12" t="n">
        <v>7000</v>
      </c>
      <c r="C23" s="12" t="n">
        <v>7000</v>
      </c>
      <c r="D23" s="34">
        <f>'BWA 01 Jahr'!N23</f>
        <v>7500</v>
      </c>
      <c r="E23" s="34">
        <f>D23-B23</f>
        <v>500</v>
      </c>
      <c r="F23" s="14">
        <f>IFERROR(E23/ABS(B23),0)</f>
        <v>0.0714285714285714</v>
      </c>
      <c r="G23" s="34">
        <f>D23-C23</f>
        <v>500</v>
      </c>
      <c r="H23" s="14">
        <f>IFERROR(G23/ABS(C23),0)</f>
        <v>0.0714285714285714</v>
      </c>
      <c r="I23" s="35" t="str">
        <f>IF(B23=0,"–",IF(E23&lt;=0,"im Plan",IF(ABS(F23)&lt;=0.05,"leicht abweichend","kritisch")))</f>
        <v>kritisch</v>
      </c>
    </row>
    <row r="24" ht="20" customHeight="1">
      <c r="A24" s="11" t="inlineStr">
        <is>
          <t>Abschreibungen</t>
        </is>
      </c>
      <c r="B24" s="12" t="n">
        <v>37000</v>
      </c>
      <c r="C24" s="12" t="n">
        <v>36000</v>
      </c>
      <c r="D24" s="34">
        <f>'BWA 01 Jahr'!N24</f>
        <v>38400</v>
      </c>
      <c r="E24" s="34">
        <f>D24-B24</f>
        <v>1400</v>
      </c>
      <c r="F24" s="14">
        <f>IFERROR(E24/ABS(B24),0)</f>
        <v>0.0378378378378378</v>
      </c>
      <c r="G24" s="34">
        <f>D24-C24</f>
        <v>2400</v>
      </c>
      <c r="H24" s="14">
        <f>IFERROR(G24/ABS(C24),0)</f>
        <v>0.0666666666666667</v>
      </c>
      <c r="I24" s="35" t="str">
        <f>IF(B24=0,"–",IF(E24&lt;=0,"im Plan",IF(ABS(F24)&lt;=0.05,"leicht abweichend","kritisch")))</f>
        <v>leicht abweichend</v>
      </c>
    </row>
    <row r="25" ht="20" customHeight="1">
      <c r="A25" s="11" t="inlineStr">
        <is>
          <t>Reparatur/Instandhaltung</t>
        </is>
      </c>
      <c r="B25" s="12" t="n">
        <v>8000</v>
      </c>
      <c r="C25" s="12" t="n">
        <v>8000</v>
      </c>
      <c r="D25" s="34">
        <f>'BWA 01 Jahr'!N25</f>
        <v>8100</v>
      </c>
      <c r="E25" s="34">
        <f>D25-B25</f>
        <v>100</v>
      </c>
      <c r="F25" s="14">
        <f>IFERROR(E25/ABS(B25),0)</f>
        <v>0.0125</v>
      </c>
      <c r="G25" s="34">
        <f>D25-C25</f>
        <v>100</v>
      </c>
      <c r="H25" s="14">
        <f>IFERROR(G25/ABS(C25),0)</f>
        <v>0.0125</v>
      </c>
      <c r="I25" s="35" t="str">
        <f>IF(B25=0,"–",IF(E25&lt;=0,"im Plan",IF(ABS(F25)&lt;=0.05,"leicht abweichend","kritisch")))</f>
        <v>leicht abweichend</v>
      </c>
    </row>
    <row r="26" ht="20" customHeight="1">
      <c r="A26" s="11" t="inlineStr">
        <is>
          <t>Sonstige Kosten</t>
        </is>
      </c>
      <c r="B26" s="12" t="n">
        <v>19000</v>
      </c>
      <c r="C26" s="12" t="n">
        <v>18000</v>
      </c>
      <c r="D26" s="34">
        <f>'BWA 01 Jahr'!N26</f>
        <v>19300</v>
      </c>
      <c r="E26" s="34">
        <f>D26-B26</f>
        <v>300</v>
      </c>
      <c r="F26" s="14">
        <f>IFERROR(E26/ABS(B26),0)</f>
        <v>0.0157894736842105</v>
      </c>
      <c r="G26" s="34">
        <f>D26-C26</f>
        <v>1300</v>
      </c>
      <c r="H26" s="14">
        <f>IFERROR(G26/ABS(C26),0)</f>
        <v>0.0722222222222222</v>
      </c>
      <c r="I26" s="35" t="str">
        <f>IF(B26=0,"–",IF(E26&lt;=0,"im Plan",IF(ABS(F26)&lt;=0.05,"leicht abweichend","kritisch")))</f>
        <v>leicht abweichend</v>
      </c>
    </row>
    <row r="27" ht="20" customHeight="1">
      <c r="A27" s="16" t="inlineStr">
        <is>
          <t>Gesamtkosten</t>
        </is>
      </c>
      <c r="B27" s="17">
        <f>SUM(B16:B26)</f>
        <v>637000</v>
      </c>
      <c r="C27" s="17">
        <f>SUM(C16:C26)</f>
        <v>625000</v>
      </c>
      <c r="D27" s="17">
        <f>'BWA 01 Jahr'!N27</f>
        <v>659100</v>
      </c>
      <c r="E27" s="17">
        <f>D27-B27</f>
        <v>22100</v>
      </c>
      <c r="F27" s="18">
        <f>IFERROR(E27/ABS(B27),0)</f>
        <v>0.0346938775510204</v>
      </c>
      <c r="G27" s="17">
        <f>D27-C27</f>
        <v>34100</v>
      </c>
      <c r="H27" s="18">
        <f>IFERROR(G27/ABS(C27),0)</f>
        <v>0.05456</v>
      </c>
      <c r="I27" s="36" t="str">
        <f>IF(B27=0,"–",IF(E27&lt;=0,"im Plan",IF(ABS(F27)&lt;=0.05,"leicht abweichend","kritisch")))</f>
        <v>leicht abweichend</v>
      </c>
    </row>
    <row r="28" ht="20" customHeight="1">
      <c r="A28" s="22" t="inlineStr">
        <is>
          <t>Betriebsergebnis (EBIT)</t>
        </is>
      </c>
      <c r="B28" s="23">
        <f>B14-B27</f>
        <v>415000</v>
      </c>
      <c r="C28" s="23">
        <f>C14-C27</f>
        <v>268000</v>
      </c>
      <c r="D28" s="23">
        <f>'BWA 01 Jahr'!N28</f>
        <v>331700</v>
      </c>
      <c r="E28" s="23">
        <f>D28-B28</f>
        <v>-83300</v>
      </c>
      <c r="F28" s="24">
        <f>IFERROR(E28/ABS(B28),0)</f>
        <v>-0.200722891566265</v>
      </c>
      <c r="G28" s="23">
        <f>D28-C28</f>
        <v>63700</v>
      </c>
      <c r="H28" s="24">
        <f>IFERROR(G28/ABS(C28),0)</f>
        <v>0.237686567164179</v>
      </c>
      <c r="I28" s="38" t="str">
        <f>IF(B28=0,"–",IF(E28&gt;=0,"im Plan",IF(ABS(F28)&lt;=0.05,"leicht abweichend","kritisch")))</f>
        <v>kritisch</v>
      </c>
    </row>
    <row r="29" ht="20" customHeight="1">
      <c r="A29" s="9" t="inlineStr">
        <is>
          <t>Neutrales Ergebnis</t>
        </is>
      </c>
      <c r="B29" s="10" t="n"/>
      <c r="C29" s="10" t="n"/>
      <c r="D29" s="10" t="n"/>
      <c r="E29" s="10" t="n"/>
      <c r="F29" s="10" t="n"/>
      <c r="G29" s="10" t="n"/>
      <c r="H29" s="10" t="n"/>
      <c r="I29" s="10" t="n"/>
    </row>
    <row r="30" ht="20" customHeight="1">
      <c r="A30" s="11" t="inlineStr">
        <is>
          <t>Zinsaufwand</t>
        </is>
      </c>
      <c r="B30" s="12" t="n">
        <v>13000</v>
      </c>
      <c r="C30" s="12" t="n">
        <v>12000</v>
      </c>
      <c r="D30" s="34">
        <f>'BWA 01 Jahr'!N30</f>
        <v>12900</v>
      </c>
      <c r="E30" s="34">
        <f>D30-B30</f>
        <v>-100</v>
      </c>
      <c r="F30" s="14">
        <f>IFERROR(E30/ABS(B30),0)</f>
        <v>-0.00769230769230769</v>
      </c>
      <c r="G30" s="34">
        <f>D30-C30</f>
        <v>900</v>
      </c>
      <c r="H30" s="14">
        <f>IFERROR(G30/ABS(C30),0)</f>
        <v>0.075</v>
      </c>
      <c r="I30" s="35" t="str">
        <f>IF(B30=0,"–",IF(E30&lt;=0,"im Plan",IF(ABS(F30)&lt;=0.05,"leicht abweichend","kritisch")))</f>
        <v>im Plan</v>
      </c>
    </row>
    <row r="31" ht="20" customHeight="1">
      <c r="A31" s="11" t="inlineStr">
        <is>
          <t>Sonstiger neutraler Aufwand</t>
        </is>
      </c>
      <c r="B31" s="12" t="n">
        <v>0</v>
      </c>
      <c r="C31" s="12" t="n">
        <v>0</v>
      </c>
      <c r="D31" s="34">
        <f>'BWA 01 Jahr'!N31</f>
        <v>0</v>
      </c>
      <c r="E31" s="34">
        <f>D31-B31</f>
        <v>0</v>
      </c>
      <c r="F31" s="14">
        <f>IFERROR(E31/ABS(B31),0)</f>
        <v>0</v>
      </c>
      <c r="G31" s="34">
        <f>D31-C31</f>
        <v>0</v>
      </c>
      <c r="H31" s="14">
        <f>IFERROR(G31/ABS(C31),0)</f>
        <v>0</v>
      </c>
      <c r="I31" s="35" t="str">
        <f>IF(B31=0,"–",IF(E31&lt;=0,"im Plan",IF(ABS(F31)&lt;=0.05,"leicht abweichend","kritisch")))</f>
        <v>–</v>
      </c>
    </row>
    <row r="32" ht="20" customHeight="1">
      <c r="A32" s="25" t="inlineStr">
        <is>
          <t>Neutraler Aufwand</t>
        </is>
      </c>
      <c r="B32" s="13">
        <f>B30+B31</f>
        <v>13000</v>
      </c>
      <c r="C32" s="13">
        <f>C30+C31</f>
        <v>12000</v>
      </c>
      <c r="D32" s="13">
        <f>'BWA 01 Jahr'!N32</f>
        <v>12900</v>
      </c>
      <c r="E32" s="13">
        <f>D32-B32</f>
        <v>-100</v>
      </c>
      <c r="F32" s="26">
        <f>IFERROR(E32/ABS(B32),0)</f>
        <v>-0.00769230769230769</v>
      </c>
      <c r="G32" s="13">
        <f>D32-C32</f>
        <v>900</v>
      </c>
      <c r="H32" s="26">
        <f>IFERROR(G32/ABS(C32),0)</f>
        <v>0.075</v>
      </c>
      <c r="I32" s="39" t="str">
        <f>IF(B32=0,"–",IF(E32&lt;=0,"im Plan",IF(ABS(F32)&lt;=0.05,"leicht abweichend","kritisch")))</f>
        <v>im Plan</v>
      </c>
    </row>
    <row r="33" ht="20" customHeight="1">
      <c r="A33" s="11" t="inlineStr">
        <is>
          <t>Zinserträge</t>
        </is>
      </c>
      <c r="B33" s="12" t="n">
        <v>1000</v>
      </c>
      <c r="C33" s="12" t="n">
        <v>1000</v>
      </c>
      <c r="D33" s="34">
        <f>'BWA 01 Jahr'!N33</f>
        <v>600</v>
      </c>
      <c r="E33" s="34">
        <f>D33-B33</f>
        <v>-400</v>
      </c>
      <c r="F33" s="14">
        <f>IFERROR(E33/ABS(B33),0)</f>
        <v>-0.4</v>
      </c>
      <c r="G33" s="34">
        <f>D33-C33</f>
        <v>-400</v>
      </c>
      <c r="H33" s="14">
        <f>IFERROR(G33/ABS(C33),0)</f>
        <v>-0.4</v>
      </c>
      <c r="I33" s="35" t="str">
        <f>IF(B33=0,"–",IF(E33&gt;=0,"im Plan",IF(ABS(F33)&lt;=0.05,"leicht abweichend","kritisch")))</f>
        <v>kritisch</v>
      </c>
    </row>
    <row r="34" ht="20" customHeight="1">
      <c r="A34" s="11" t="inlineStr">
        <is>
          <t>Sonstiger neutraler Ertrag</t>
        </is>
      </c>
      <c r="B34" s="12" t="n">
        <v>2000</v>
      </c>
      <c r="C34" s="12" t="n">
        <v>2000</v>
      </c>
      <c r="D34" s="34">
        <f>'BWA 01 Jahr'!N34</f>
        <v>1800</v>
      </c>
      <c r="E34" s="34">
        <f>D34-B34</f>
        <v>-200</v>
      </c>
      <c r="F34" s="14">
        <f>IFERROR(E34/ABS(B34),0)</f>
        <v>-0.1</v>
      </c>
      <c r="G34" s="34">
        <f>D34-C34</f>
        <v>-200</v>
      </c>
      <c r="H34" s="14">
        <f>IFERROR(G34/ABS(C34),0)</f>
        <v>-0.1</v>
      </c>
      <c r="I34" s="35" t="str">
        <f>IF(B34=0,"–",IF(E34&gt;=0,"im Plan",IF(ABS(F34)&lt;=0.05,"leicht abweichend","kritisch")))</f>
        <v>kritisch</v>
      </c>
    </row>
    <row r="35" ht="20" customHeight="1">
      <c r="A35" s="11" t="inlineStr">
        <is>
          <t>Verrechnete kalkulatorische Kosten</t>
        </is>
      </c>
      <c r="B35" s="12" t="n">
        <v>0</v>
      </c>
      <c r="C35" s="12" t="n">
        <v>0</v>
      </c>
      <c r="D35" s="34">
        <f>'BWA 01 Jahr'!N35</f>
        <v>0</v>
      </c>
      <c r="E35" s="34">
        <f>D35-B35</f>
        <v>0</v>
      </c>
      <c r="F35" s="14">
        <f>IFERROR(E35/ABS(B35),0)</f>
        <v>0</v>
      </c>
      <c r="G35" s="34">
        <f>D35-C35</f>
        <v>0</v>
      </c>
      <c r="H35" s="14">
        <f>IFERROR(G35/ABS(C35),0)</f>
        <v>0</v>
      </c>
      <c r="I35" s="35" t="str">
        <f>IF(B35=0,"–",IF(E35&gt;=0,"im Plan",IF(ABS(F35)&lt;=0.05,"leicht abweichend","kritisch")))</f>
        <v>–</v>
      </c>
    </row>
    <row r="36" ht="20" customHeight="1">
      <c r="A36" s="25" t="inlineStr">
        <is>
          <t>Neutraler Ertrag</t>
        </is>
      </c>
      <c r="B36" s="13">
        <f>B33+B34+B35</f>
        <v>3000</v>
      </c>
      <c r="C36" s="13">
        <f>C33+C34+C35</f>
        <v>3000</v>
      </c>
      <c r="D36" s="13">
        <f>'BWA 01 Jahr'!N36</f>
        <v>2400</v>
      </c>
      <c r="E36" s="13">
        <f>D36-B36</f>
        <v>-600</v>
      </c>
      <c r="F36" s="26">
        <f>IFERROR(E36/ABS(B36),0)</f>
        <v>-0.2</v>
      </c>
      <c r="G36" s="13">
        <f>D36-C36</f>
        <v>-600</v>
      </c>
      <c r="H36" s="26">
        <f>IFERROR(G36/ABS(C36),0)</f>
        <v>-0.2</v>
      </c>
      <c r="I36" s="39" t="str">
        <f>IF(B36=0,"–",IF(E36&gt;=0,"im Plan",IF(ABS(F36)&lt;=0.05,"leicht abweichend","kritisch")))</f>
        <v>kritisch</v>
      </c>
    </row>
    <row r="37" ht="20" customHeight="1">
      <c r="A37" s="16" t="inlineStr">
        <is>
          <t>Neutrales Ergebnis</t>
        </is>
      </c>
      <c r="B37" s="17">
        <f>B36-B32</f>
        <v>-10000</v>
      </c>
      <c r="C37" s="17">
        <f>C36-C32</f>
        <v>-9000</v>
      </c>
      <c r="D37" s="17">
        <f>'BWA 01 Jahr'!N37</f>
        <v>-10500</v>
      </c>
      <c r="E37" s="17">
        <f>D37-B37</f>
        <v>-500</v>
      </c>
      <c r="F37" s="18">
        <f>IFERROR(E37/ABS(B37),0)</f>
        <v>-0.05</v>
      </c>
      <c r="G37" s="17">
        <f>D37-C37</f>
        <v>-1500</v>
      </c>
      <c r="H37" s="18">
        <f>IFERROR(G37/ABS(C37),0)</f>
        <v>-0.166666666666667</v>
      </c>
      <c r="I37" s="36" t="str">
        <f>IF(B37=0,"–",IF(E37&gt;=0,"im Plan",IF(ABS(F37)&lt;=0.05,"leicht abweichend","kritisch")))</f>
        <v>leicht abweichend</v>
      </c>
    </row>
    <row r="38" ht="20" customHeight="1">
      <c r="A38" s="22" t="inlineStr">
        <is>
          <t>Ergebnis vor Steuern (EBT)</t>
        </is>
      </c>
      <c r="B38" s="23">
        <f>B28+B37</f>
        <v>405000</v>
      </c>
      <c r="C38" s="23">
        <f>C28+C37</f>
        <v>259000</v>
      </c>
      <c r="D38" s="23">
        <f>'BWA 01 Jahr'!N38</f>
        <v>321200</v>
      </c>
      <c r="E38" s="23">
        <f>D38-B38</f>
        <v>-83800</v>
      </c>
      <c r="F38" s="24">
        <f>IFERROR(E38/ABS(B38),0)</f>
        <v>-0.206913580246914</v>
      </c>
      <c r="G38" s="23">
        <f>D38-C38</f>
        <v>62200</v>
      </c>
      <c r="H38" s="24">
        <f>IFERROR(G38/ABS(C38),0)</f>
        <v>0.24015444015444</v>
      </c>
      <c r="I38" s="38" t="str">
        <f>IF(B38=0,"–",IF(E38&gt;=0,"im Plan",IF(ABS(F38)&lt;=0.05,"leicht abweichend","kritisch")))</f>
        <v>kritisch</v>
      </c>
    </row>
    <row r="39" ht="20" customHeight="1">
      <c r="A39" s="11" t="inlineStr">
        <is>
          <t>Steuern vom Einkommen und Ertrag</t>
        </is>
      </c>
      <c r="B39" s="12" t="n">
        <v>0</v>
      </c>
      <c r="C39" s="12" t="n">
        <v>0</v>
      </c>
      <c r="D39" s="34">
        <f>'BWA 01 Jahr'!N39</f>
        <v>0</v>
      </c>
      <c r="E39" s="34">
        <f>D39-B39</f>
        <v>0</v>
      </c>
      <c r="F39" s="14">
        <f>IFERROR(E39/ABS(B39),0)</f>
        <v>0</v>
      </c>
      <c r="G39" s="34">
        <f>D39-C39</f>
        <v>0</v>
      </c>
      <c r="H39" s="14">
        <f>IFERROR(G39/ABS(C39),0)</f>
        <v>0</v>
      </c>
      <c r="I39" s="35" t="str">
        <f>IF(B39=0,"–",IF(E39&lt;=0,"im Plan",IF(ABS(F39)&lt;=0.05,"leicht abweichend","kritisch")))</f>
        <v>–</v>
      </c>
    </row>
    <row r="40" ht="20" customHeight="1">
      <c r="A40" s="27" t="inlineStr">
        <is>
          <t>Vorläufiges Ergebnis</t>
        </is>
      </c>
      <c r="B40" s="28">
        <f>B38-B39</f>
        <v>405000</v>
      </c>
      <c r="C40" s="28">
        <f>C38-C39</f>
        <v>259000</v>
      </c>
      <c r="D40" s="28">
        <f>'BWA 01 Jahr'!N40</f>
        <v>321200</v>
      </c>
      <c r="E40" s="28">
        <f>D40-B40</f>
        <v>-83800</v>
      </c>
      <c r="F40" s="29">
        <f>IFERROR(E40/ABS(B40),0)</f>
        <v>-0.206913580246914</v>
      </c>
      <c r="G40" s="28">
        <f>D40-C40</f>
        <v>62200</v>
      </c>
      <c r="H40" s="29">
        <f>IFERROR(G40/ABS(C40),0)</f>
        <v>0.24015444015444</v>
      </c>
      <c r="I40" s="40" t="str">
        <f>IF(B40=0,"–",IF(E40&gt;=0,"im Plan",IF(ABS(F40)&lt;=0.05,"leicht abweichend","kritisch")))</f>
        <v>kritisch</v>
      </c>
    </row>
    <row r="42">
      <c r="A42" s="2" t="inlineStr">
        <is>
          <t>Bewertung: Kosten gelten als „im Plan“, wenn Ist ≤ Plan; Erlöse und Ergebnisse, wenn Ist ≥ Plan. „leicht abweichend“ = bis 5 %.</t>
        </is>
      </c>
    </row>
  </sheetData>
  <conditionalFormatting sqref="I6:I40">
    <cfRule type="expression" priority="1" dxfId="0">
      <formula>I6="kritisch"</formula>
    </cfRule>
    <cfRule type="expression" priority="2" dxfId="2">
      <formula>I6="leicht abweichend"</formula>
    </cfRule>
    <cfRule type="expression" priority="3" dxfId="1">
      <formula>I6="im Plan"</formula>
    </cfRule>
  </conditionalFormatting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tabColor rgb="008B5CF6"/>
    <outlinePr summaryBelow="1" summaryRight="1"/>
    <pageSetUpPr fitToPage="1"/>
  </sheetPr>
  <dimension ref="A1:C51"/>
  <sheetViews>
    <sheetView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18" customWidth="1" min="2" max="2"/>
    <col width="60" customWidth="1" min="3" max="3"/>
  </cols>
  <sheetData>
    <row r="1" ht="32" customHeight="1">
      <c r="A1" s="1" t="inlineStr">
        <is>
          <t>Rechner: BWA-Schnellrechner, Kennzahlen und Monatsabgrenzung</t>
        </is>
      </c>
    </row>
    <row r="2" ht="20" customHeight="1">
      <c r="A2" s="2" t="inlineStr">
        <is>
          <t>Blaue Felder überschreiben – Ergebnisse werden per Formel berechnet (Beispielwerte aus dem Rechenbeispiel).</t>
        </is>
      </c>
    </row>
    <row r="4" ht="24" customHeight="1">
      <c r="A4" s="60" t="inlineStr">
        <is>
          <t>1  BWA-Schnellrechner (Monat oder Quartal)</t>
        </is>
      </c>
      <c r="B4" s="60" t="n"/>
      <c r="C4" s="60" t="n"/>
    </row>
    <row r="5" ht="20" customHeight="1">
      <c r="A5" s="30" t="inlineStr">
        <is>
          <t>Umsatzerlöse</t>
        </is>
      </c>
      <c r="B5" s="12" t="n">
        <v>120000</v>
      </c>
      <c r="C5" s="61" t="inlineStr">
        <is>
          <t>Beispielwert</t>
        </is>
      </c>
    </row>
    <row r="6" ht="20" customHeight="1">
      <c r="A6" s="30" t="inlineStr">
        <is>
          <t>Bestandsveränderung (±)</t>
        </is>
      </c>
      <c r="B6" s="12" t="n">
        <v>0</v>
      </c>
      <c r="C6" s="15" t="n"/>
    </row>
    <row r="7" ht="20" customHeight="1">
      <c r="A7" s="30" t="inlineStr">
        <is>
          <t>Aktivierte Eigenleistungen</t>
        </is>
      </c>
      <c r="B7" s="12" t="n">
        <v>0</v>
      </c>
      <c r="C7" s="15" t="n"/>
    </row>
    <row r="8" ht="20" customHeight="1">
      <c r="A8" s="30" t="inlineStr">
        <is>
          <t>Wareneinsatz &amp; Fremdleistungen</t>
        </is>
      </c>
      <c r="B8" s="12" t="n">
        <v>42000</v>
      </c>
      <c r="C8" s="15" t="n"/>
    </row>
    <row r="9" ht="20" customHeight="1">
      <c r="A9" s="30" t="inlineStr">
        <is>
          <t>Personalkosten</t>
        </is>
      </c>
      <c r="B9" s="12" t="n">
        <v>38000</v>
      </c>
      <c r="C9" s="15" t="n"/>
    </row>
    <row r="10" ht="20" customHeight="1">
      <c r="A10" s="30" t="inlineStr">
        <is>
          <t>Raumkosten</t>
        </is>
      </c>
      <c r="B10" s="12" t="n">
        <v>4500</v>
      </c>
      <c r="C10" s="15" t="n"/>
    </row>
    <row r="11" ht="20" customHeight="1">
      <c r="A11" s="30" t="inlineStr">
        <is>
          <t>Abschreibungen / AfA</t>
        </is>
      </c>
      <c r="B11" s="12" t="n">
        <v>3200</v>
      </c>
      <c r="C11" s="15" t="n"/>
    </row>
    <row r="12" ht="20" customHeight="1">
      <c r="A12" s="30" t="inlineStr">
        <is>
          <t>Sonstige Betriebskosten</t>
        </is>
      </c>
      <c r="B12" s="12" t="n">
        <v>8300</v>
      </c>
      <c r="C12" s="15" t="n"/>
    </row>
    <row r="13" ht="20" customHeight="1">
      <c r="A13" s="30" t="inlineStr">
        <is>
          <t>Zinsaufwand (Finanzergebnis)</t>
        </is>
      </c>
      <c r="B13" s="12" t="n">
        <v>1100</v>
      </c>
      <c r="C13" s="15" t="n"/>
    </row>
    <row r="14" ht="20" customHeight="1">
      <c r="A14" s="30" t="inlineStr">
        <is>
          <t>Zinserträge / neutrale Erträge</t>
        </is>
      </c>
      <c r="B14" s="12" t="n">
        <v>0</v>
      </c>
      <c r="C14" s="15" t="n"/>
    </row>
    <row r="15" ht="20" customHeight="1">
      <c r="A15" s="30" t="inlineStr">
        <is>
          <t>Gesamtleistung</t>
        </is>
      </c>
      <c r="B15" s="34">
        <f>B5+B6+B7</f>
        <v>120000</v>
      </c>
      <c r="C15" s="61" t="inlineStr">
        <is>
          <t>Umsatz ± Bestandsveränderung + aktivierte Eigenleistungen</t>
        </is>
      </c>
    </row>
    <row r="16" ht="20" customHeight="1">
      <c r="A16" s="25" t="inlineStr">
        <is>
          <t>Rohertrag</t>
        </is>
      </c>
      <c r="B16" s="13">
        <f>B15-B8</f>
        <v>78000</v>
      </c>
      <c r="C16" s="61" t="inlineStr">
        <is>
          <t>Gesamtleistung – Wareneinsatz</t>
        </is>
      </c>
    </row>
    <row r="17" ht="20" customHeight="1">
      <c r="A17" s="30" t="inlineStr">
        <is>
          <t>Rohertragsmarge</t>
        </is>
      </c>
      <c r="B17" s="14">
        <f>IFERROR(B16/B15,0)</f>
        <v>0.65</v>
      </c>
      <c r="C17" s="61" t="inlineStr">
        <is>
          <t>Rohertrag / Gesamtleistung</t>
        </is>
      </c>
    </row>
    <row r="18" ht="20" customHeight="1">
      <c r="A18" s="30" t="inlineStr">
        <is>
          <t>Betriebliche Gesamtkosten</t>
        </is>
      </c>
      <c r="B18" s="34">
        <f>SUM(B9:B12)</f>
        <v>54000</v>
      </c>
      <c r="C18" s="61" t="inlineStr">
        <is>
          <t>Personal + Raum + AfA + Sonstige</t>
        </is>
      </c>
    </row>
    <row r="19" ht="20" customHeight="1">
      <c r="A19" s="62" t="inlineStr">
        <is>
          <t>Betriebsergebnis (EBIT)</t>
        </is>
      </c>
      <c r="B19" s="63">
        <f>B16-B18</f>
        <v>24000</v>
      </c>
      <c r="C19" s="61" t="inlineStr">
        <is>
          <t>Rohertrag – Gesamtkosten</t>
        </is>
      </c>
    </row>
    <row r="20" ht="20" customHeight="1">
      <c r="A20" s="30" t="inlineStr">
        <is>
          <t>Operative Umsatzrendite</t>
        </is>
      </c>
      <c r="B20" s="14">
        <f>IFERROR(B19/B5,0)</f>
        <v>0.2</v>
      </c>
      <c r="C20" s="61" t="inlineStr">
        <is>
          <t>EBIT / Umsatzerlöse</t>
        </is>
      </c>
    </row>
    <row r="21" ht="20" customHeight="1">
      <c r="A21" s="30" t="inlineStr">
        <is>
          <t>EBIT-Marge vom Rohertrag</t>
        </is>
      </c>
      <c r="B21" s="14">
        <f>IFERROR(B19/B16,0)</f>
        <v>0.307692307692308</v>
      </c>
      <c r="C21" s="61" t="inlineStr">
        <is>
          <t>EBIT / Rohertrag</t>
        </is>
      </c>
    </row>
    <row r="22" ht="20" customHeight="1">
      <c r="A22" s="30" t="inlineStr">
        <is>
          <t>Neutrales Ergebnis</t>
        </is>
      </c>
      <c r="B22" s="34">
        <f>B14-B13</f>
        <v>-1100</v>
      </c>
      <c r="C22" s="61" t="inlineStr">
        <is>
          <t>Finanzertrag – Finanzaufwand</t>
        </is>
      </c>
    </row>
    <row r="23" ht="20" customHeight="1">
      <c r="A23" s="62" t="inlineStr">
        <is>
          <t>Vorläufiges Ergebnis (EBT)</t>
        </is>
      </c>
      <c r="B23" s="63">
        <f>B19+B22</f>
        <v>22900</v>
      </c>
      <c r="C23" s="61" t="inlineStr">
        <is>
          <t>EBIT ± Neutrales Ergebnis</t>
        </is>
      </c>
    </row>
    <row r="25" ht="24" customHeight="1">
      <c r="A25" s="60" t="inlineStr">
        <is>
          <t>2  Die 6 wichtigsten BWA-Kennzahlen</t>
        </is>
      </c>
      <c r="B25" s="60" t="n"/>
      <c r="C25" s="60" t="n"/>
    </row>
    <row r="26" ht="20" customHeight="1">
      <c r="A26" s="30" t="inlineStr">
        <is>
          <t>Eigenkapital</t>
        </is>
      </c>
      <c r="B26" s="12" t="n">
        <v>180000</v>
      </c>
      <c r="C26" s="61" t="inlineStr">
        <is>
          <t>Beispielwert – aus Bilanz/BWA übernehmen</t>
        </is>
      </c>
    </row>
    <row r="27" ht="20" customHeight="1">
      <c r="A27" s="30" t="inlineStr">
        <is>
          <t>Gesamtkapital (Bilanzsumme)</t>
        </is>
      </c>
      <c r="B27" s="12" t="n">
        <v>600000</v>
      </c>
      <c r="C27" s="15" t="n"/>
    </row>
    <row r="28" ht="20" customHeight="1">
      <c r="A28" s="30" t="inlineStr">
        <is>
          <t>Gewinn (Jahresergebnis)</t>
        </is>
      </c>
      <c r="B28" s="12" t="n">
        <v>274800</v>
      </c>
      <c r="C28" s="15" t="n"/>
    </row>
    <row r="29" ht="20" customHeight="1">
      <c r="A29" s="30" t="inlineStr">
        <is>
          <t>Zinsaufwand p. a.</t>
        </is>
      </c>
      <c r="B29" s="12" t="n">
        <v>13000</v>
      </c>
      <c r="C29" s="15" t="n"/>
    </row>
    <row r="30" ht="20" customHeight="1">
      <c r="A30" s="30" t="inlineStr">
        <is>
          <t>Umsatz p. a.</t>
        </is>
      </c>
      <c r="B30" s="12" t="n">
        <v>1500000</v>
      </c>
      <c r="C30" s="15" t="n"/>
    </row>
    <row r="31" ht="20" customHeight="1">
      <c r="A31" s="30" t="inlineStr">
        <is>
          <t>Cash-Flow p. a. (Gewinn + AfA)</t>
        </is>
      </c>
      <c r="B31" s="12" t="n">
        <v>313200</v>
      </c>
      <c r="C31" s="15" t="n"/>
    </row>
    <row r="32" ht="20" customHeight="1">
      <c r="A32" s="30" t="inlineStr">
        <is>
          <t>Schulden (Fremdkapital)</t>
        </is>
      </c>
      <c r="B32" s="12" t="n">
        <v>420000</v>
      </c>
      <c r="C32" s="15" t="n"/>
    </row>
    <row r="33" ht="20" customHeight="1">
      <c r="A33" s="30" t="inlineStr">
        <is>
          <t>Rohertrag p. a.</t>
        </is>
      </c>
      <c r="B33" s="12" t="n">
        <v>975000</v>
      </c>
      <c r="C33" s="15" t="n"/>
    </row>
    <row r="34" ht="20" customHeight="1">
      <c r="A34" s="25" t="inlineStr">
        <is>
          <t>Eigenkapitalquote</t>
        </is>
      </c>
      <c r="B34" s="26">
        <f>IFERROR(B26/B27,0)</f>
        <v>0.3</v>
      </c>
      <c r="C34" s="64" t="str">
        <f>IF(B34&lt;0.1,"unter 10 % = Insolvenzgefahr",IF(B34&gt;=0.3,"über 30 % = stabil","ausbaufähig"))</f>
        <v>über 30 % = stabil</v>
      </c>
    </row>
    <row r="35" ht="20" customHeight="1">
      <c r="A35" s="25" t="inlineStr">
        <is>
          <t>Umsatzrendite (ROS)</t>
        </is>
      </c>
      <c r="B35" s="26">
        <f>IFERROR(B28/B30,0)</f>
        <v>0.1832</v>
      </c>
      <c r="C35" s="64" t="str">
        <f>"Gewinn je Euro Umsatz – je höher, desto besser"</f>
        <v>Gewinn je Euro Umsatz – je höher, desto besser</v>
      </c>
    </row>
    <row r="36" ht="20" customHeight="1">
      <c r="A36" s="25" t="inlineStr">
        <is>
          <t>Gesamtkapitalrentabilität (ROI)</t>
        </is>
      </c>
      <c r="B36" s="26">
        <f>IFERROR((B28+B29)/B27,0)</f>
        <v>0.479666666666667</v>
      </c>
      <c r="C36" s="64" t="str">
        <f>"(Gewinn + Zinsen) / Gesamtkapital – je höher, desto effizienter"</f>
        <v>(Gewinn + Zinsen) / Gesamtkapital – je höher, desto effizienter</v>
      </c>
    </row>
    <row r="37" ht="20" customHeight="1">
      <c r="A37" s="25" t="inlineStr">
        <is>
          <t>Cash-Flow-Rate</t>
        </is>
      </c>
      <c r="B37" s="26">
        <f>IFERROR(B31/B30,0)</f>
        <v>0.2088</v>
      </c>
      <c r="C37" s="64" t="str">
        <f>"Cash-Flow / Umsatz – höher = krisenfester"</f>
        <v>Cash-Flow / Umsatz – höher = krisenfester</v>
      </c>
    </row>
    <row r="38" ht="20" customHeight="1">
      <c r="A38" s="25" t="inlineStr">
        <is>
          <t>Rohertragsmarge</t>
        </is>
      </c>
      <c r="B38" s="26">
        <f>IFERROR(B33/B30,0)</f>
        <v>0.65</v>
      </c>
      <c r="C38" s="64" t="str">
        <f>"Rohertrag / Umsatz – wichtig für Preiskalkulation"</f>
        <v>Rohertrag / Umsatz – wichtig für Preiskalkulation</v>
      </c>
    </row>
    <row r="39" ht="20" customHeight="1">
      <c r="A39" s="25" t="inlineStr">
        <is>
          <t>Entschuldungsdauer (Jahre)</t>
        </is>
      </c>
      <c r="B39" s="70">
        <f>IFERROR(B32/B31,0)</f>
        <v>1.34099616858238</v>
      </c>
      <c r="C39" s="64" t="str">
        <f>IF(B39=0,"–",IF(B39&lt;5,"unter 5 Jahre = gut","5 Jahre oder mehr = kritisch prüfen"))</f>
        <v>unter 5 Jahre = gut</v>
      </c>
    </row>
    <row r="41" ht="24" customHeight="1">
      <c r="A41" s="60" t="inlineStr">
        <is>
          <t>3  Monatliche Abgrenzung (1/12 des Jahreswerts)</t>
        </is>
      </c>
      <c r="B41" s="60" t="n"/>
      <c r="C41" s="60" t="n"/>
    </row>
    <row r="42" ht="22" customHeight="1">
      <c r="A42" s="8" t="inlineStr">
        <is>
          <t>Position</t>
        </is>
      </c>
      <c r="B42" s="8" t="inlineStr">
        <is>
          <t>Jahreswert</t>
        </is>
      </c>
      <c r="C42" s="8" t="inlineStr">
        <is>
          <t>Monatswert (Formel) · BWA-Zeile</t>
        </is>
      </c>
    </row>
    <row r="43" ht="20" customHeight="1">
      <c r="A43" s="30" t="inlineStr">
        <is>
          <t>Abschreibungen auf Anlagegüter (AfA)</t>
        </is>
      </c>
      <c r="B43" s="12" t="n">
        <v>38400</v>
      </c>
      <c r="C43" s="30" t="str">
        <f>TEXT(B43/12,"#.##0 €")&amp;"  →  Abschreibungen"</f>
        <v>3.200 €  →  Abschreibungen</v>
      </c>
    </row>
    <row r="44" ht="20" customHeight="1">
      <c r="A44" s="30" t="inlineStr">
        <is>
          <t>Urlaubsrückstellung</t>
        </is>
      </c>
      <c r="B44" s="12" t="n">
        <v>9600</v>
      </c>
      <c r="C44" s="30" t="str">
        <f>TEXT(B44/12,"#.##0 €")&amp;"  →  Personalkosten"</f>
        <v>800 €  →  Personalkosten</v>
      </c>
    </row>
    <row r="45" ht="20" customHeight="1">
      <c r="A45" s="30" t="inlineStr">
        <is>
          <t>Tantiemen / Jahressonderzahlungen</t>
        </is>
      </c>
      <c r="B45" s="12" t="n">
        <v>24000</v>
      </c>
      <c r="C45" s="30" t="str">
        <f>TEXT(B45/12,"#.##0 €")&amp;"  →  Personalkosten"</f>
        <v>2.000 €  →  Personalkosten</v>
      </c>
    </row>
    <row r="46" ht="20" customHeight="1">
      <c r="A46" s="30" t="inlineStr">
        <is>
          <t>Versicherungsbeiträge (jährlich im Voraus bezahlt)</t>
        </is>
      </c>
      <c r="B46" s="12" t="n">
        <v>10800</v>
      </c>
      <c r="C46" s="30" t="str">
        <f>TEXT(B46/12,"#.##0 €")&amp;"  →  Versicherungen/Beiträge"</f>
        <v>900 €  →  Versicherungen/Beiträge</v>
      </c>
    </row>
    <row r="47" ht="20" customHeight="1">
      <c r="A47" s="30" t="inlineStr">
        <is>
          <t>Kfz-Steuer</t>
        </is>
      </c>
      <c r="B47" s="12" t="n">
        <v>1200</v>
      </c>
      <c r="C47" s="30" t="str">
        <f>TEXT(B47/12,"#.##0 €")&amp;"  →  Fahrzeugkosten"</f>
        <v>100 €  →  Fahrzeugkosten</v>
      </c>
    </row>
    <row r="48" ht="20" customHeight="1">
      <c r="A48" s="30" t="inlineStr">
        <is>
          <t>Sonstige Rückstellungen (z. B. Abschlusskosten)</t>
        </is>
      </c>
      <c r="B48" s="12" t="n">
        <v>6000</v>
      </c>
      <c r="C48" s="30" t="str">
        <f>TEXT(B48/12,"#.##0 €")&amp;"  →  Sonstige Kosten"</f>
        <v>500 €  →  Sonstige Kosten</v>
      </c>
    </row>
    <row r="49" ht="20" customHeight="1">
      <c r="A49" s="25" t="inlineStr">
        <is>
          <t>Summe monatliche Abgrenzung</t>
        </is>
      </c>
      <c r="B49" s="13">
        <f>SUM(B43:B48)/12</f>
        <v>7500</v>
      </c>
      <c r="C49" s="61" t="inlineStr">
        <is>
          <t>Summe der Monatswerte</t>
        </is>
      </c>
    </row>
    <row r="51">
      <c r="A51" s="2" t="inlineStr">
        <is>
          <t>Hinweis: Der Rechner dient als Orientierungshilfe und Schnellcheck. Steuerliche Hinzurechnungen, Zinsabgrenzungen und latente Steuern werden vereinfacht dargestellt.</t>
        </is>
      </c>
    </row>
  </sheetData>
  <conditionalFormatting sqref="C34">
    <cfRule type="cellIs" priority="1" operator="equal" dxfId="3">
      <formula>"unter 10 % = Insolvenzgefahr"</formula>
    </cfRule>
    <cfRule type="cellIs" priority="2" operator="equal" dxfId="4">
      <formula>"über 30 % = stabil"</formula>
    </cfRule>
  </conditionalFormatting>
  <conditionalFormatting sqref="C39">
    <cfRule type="cellIs" priority="3" operator="equal" dxfId="4">
      <formula>"unter 5 Jahre = gut"</formula>
    </cfRule>
  </conditionalFormatting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tabColor rgb="0064748B"/>
    <outlinePr summaryBelow="1" summaryRight="1"/>
    <pageSetUpPr/>
  </sheetPr>
  <dimension ref="A1:C53"/>
  <sheetViews>
    <sheetView tabSelected="0" workbookViewId="0">
      <selection activeCell="A1" sqref="A1"/>
    </sheetView>
  </sheetViews>
  <sheetFormatPr baseColWidth="8" defaultRowHeight="15"/>
  <cols>
    <col width="30" customWidth="1" min="1" max="1"/>
    <col width="70" customWidth="1" min="2" max="2"/>
    <col width="45" customWidth="1" min="3" max="3"/>
  </cols>
  <sheetData>
    <row r="1" ht="32" customHeight="1">
      <c r="A1" s="1" t="inlineStr">
        <is>
          <t>Anleitung und Hintergrund zur BWA Excel Vorlage</t>
        </is>
      </c>
    </row>
    <row r="4" ht="24" customHeight="1">
      <c r="A4" s="55" t="inlineStr">
        <is>
          <t>Tabellenblätter und Bedienung</t>
        </is>
      </c>
    </row>
    <row r="5" ht="22" customHeight="1">
      <c r="A5" s="8" t="inlineStr">
        <is>
          <t>Tabellenblatt</t>
        </is>
      </c>
      <c r="B5" s="8" t="inlineStr">
        <is>
          <t>Zweck</t>
        </is>
      </c>
      <c r="C5" s="8" t="inlineStr">
        <is>
          <t>So nutzen Sie es</t>
        </is>
      </c>
    </row>
    <row r="6" ht="49" customHeight="1">
      <c r="A6" s="71" t="inlineStr">
        <is>
          <t>BWA 01 Jahr</t>
        </is>
      </c>
      <c r="B6" s="72" t="inlineStr">
        <is>
          <t>Vollständige DATEV-Standard-BWA Form 01 mit 12 Monaten, Jahressumme, %-Anteil an Gesamtleistung und Gesamtkosten sowie Kennzahlen.</t>
        </is>
      </c>
      <c r="C6" s="72" t="inlineStr">
        <is>
          <t>Blaue Zellen mit Kontensalden aus der Summen- und Saldenliste (SuSa) je Monat füllen. Summenzeilen rechnen automatisch.</t>
        </is>
      </c>
    </row>
    <row r="7" ht="46" customHeight="1">
      <c r="A7" s="71" t="inlineStr">
        <is>
          <t>BWA Monat</t>
        </is>
      </c>
      <c r="B7" s="72" t="inlineStr">
        <is>
          <t>DATEV-typische Monatsauswertung: Monatswert, Jahr kumuliert, Plan und Vorjahr zeitanteilig mit Abweichungen.</t>
        </is>
      </c>
      <c r="C7" s="72" t="inlineStr">
        <is>
          <t>Monat in Zelle B3 per Drop-down wählen. Rot = kritische Abweichung, grün = im Plan.</t>
        </is>
      </c>
    </row>
    <row r="8" ht="34" customHeight="1">
      <c r="A8" s="71" t="inlineStr">
        <is>
          <t>Dashboard</t>
        </is>
      </c>
      <c r="B8" s="72" t="inlineStr">
        <is>
          <t>KPI-Kacheln (Umsatz, Rohertrag, Marge, EBIT, Rendite, Ergebnis) und Monatstabelle mit Datenbalken, Farbskala und Symbolen.</t>
        </is>
      </c>
      <c r="C8" s="72" t="inlineStr">
        <is>
          <t>Nur Anzeige – alle Werte kommen per Formel aus „BWA 01 Jahr“.</t>
        </is>
      </c>
    </row>
    <row r="9" ht="34" customHeight="1">
      <c r="A9" s="71" t="inlineStr">
        <is>
          <t>Soll-Ist &amp; Vorjahr</t>
        </is>
      </c>
      <c r="B9" s="72" t="inlineStr">
        <is>
          <t>Jahresvergleich Ist gegen Wirtschaftsplan (Soll) und Vorjahr mit Bewertung.</t>
        </is>
      </c>
      <c r="C9" s="72" t="inlineStr">
        <is>
          <t>Plan- und Vorjahreswerte als Jahreswerte in die blauen Zellen eintragen.</t>
        </is>
      </c>
    </row>
    <row r="10" ht="46" customHeight="1">
      <c r="A10" s="71" t="inlineStr">
        <is>
          <t>Rechner</t>
        </is>
      </c>
      <c r="B10" s="72" t="inlineStr">
        <is>
          <t>1) BWA-Schnellrechner wie auf der Webseite inkl. EBT, 2) die 6 wichtigsten Kennzahlen mit Bewertung, 3) 1/12-Abgrenzung von AfA und Rückstellungen.</t>
        </is>
      </c>
      <c r="C10" s="72" t="inlineStr">
        <is>
          <t>Blaue Felder überschreiben; Monatswerte der Abgrenzung in die BWA übernehmen.</t>
        </is>
      </c>
    </row>
    <row r="11" ht="34" customHeight="1">
      <c r="A11" s="71" t="inlineStr">
        <is>
          <t>Anleitung</t>
        </is>
      </c>
      <c r="B11" s="72" t="inlineStr">
        <is>
          <t>Diese Übersicht mit Aufbau, Formeln, Rechenbeispiel, typischen Fehlern und FAQ.</t>
        </is>
      </c>
      <c r="C11" s="72" t="inlineStr">
        <is>
          <t>Zum Nachschlagen.</t>
        </is>
      </c>
    </row>
    <row r="13" ht="24" customHeight="1">
      <c r="A13" s="55" t="inlineStr">
        <is>
          <t>Aufbau der Standard-BWA (DATEV BWA-Form 01)</t>
        </is>
      </c>
    </row>
    <row r="14" ht="22" customHeight="1">
      <c r="A14" s="8" t="inlineStr">
        <is>
          <t>BWA-Zeile / Stufe</t>
        </is>
      </c>
      <c r="B14" s="8" t="inlineStr">
        <is>
          <t>Zusammensetzung &amp; Bedeutung</t>
        </is>
      </c>
      <c r="C14" s="8" t="inlineStr">
        <is>
          <t>Rechnerische Herleitung</t>
        </is>
      </c>
    </row>
    <row r="15" ht="32" customHeight="1">
      <c r="A15" s="71" t="inlineStr">
        <is>
          <t>1. Umsatzerlöse</t>
        </is>
      </c>
      <c r="B15" s="72" t="inlineStr">
        <is>
          <t>Nettoumsätze aus Lieferungen und Leistungen des Kerngeschäfts</t>
        </is>
      </c>
      <c r="C15" s="72" t="inlineStr">
        <is>
          <t>Erlöskonten (netto)</t>
        </is>
      </c>
    </row>
    <row r="16" ht="34" customHeight="1">
      <c r="A16" s="71" t="inlineStr">
        <is>
          <t>2. Gesamtleistung</t>
        </is>
      </c>
      <c r="B16" s="72" t="inlineStr">
        <is>
          <t>Umsatz korrigiert um Bestandsveränderungen und aktivierte Eigenleistungen</t>
        </is>
      </c>
      <c r="C16" s="72" t="inlineStr">
        <is>
          <t>Umsatz ± Bestandsveränderung + aktivierte Eigenleistungen</t>
        </is>
      </c>
    </row>
    <row r="17" ht="34" customHeight="1">
      <c r="A17" s="71" t="inlineStr">
        <is>
          <t>3. Materialaufwand / Wareneinsatz</t>
        </is>
      </c>
      <c r="B17" s="72" t="inlineStr">
        <is>
          <t>Direkte Kosten für Roh-, Hilfs- und Betriebsstoffe sowie bezogene Fremdleistungen</t>
        </is>
      </c>
      <c r="C17" s="72" t="inlineStr">
        <is>
          <t>Wareneingang + Fremdleistungen</t>
        </is>
      </c>
    </row>
    <row r="18" ht="20" customHeight="1">
      <c r="A18" s="71" t="inlineStr">
        <is>
          <t>4. Rohertrag</t>
        </is>
      </c>
      <c r="B18" s="72" t="inlineStr">
        <is>
          <t>Wertschöpfung nach Abzug aller direkten Leistungskosten</t>
        </is>
      </c>
      <c r="C18" s="72" t="inlineStr">
        <is>
          <t>Gesamtleistung – Wareneinsatz</t>
        </is>
      </c>
    </row>
    <row r="19" ht="34" customHeight="1">
      <c r="A19" s="71" t="inlineStr">
        <is>
          <t>5. Gesamtkosten</t>
        </is>
      </c>
      <c r="B19" s="72" t="inlineStr">
        <is>
          <t>Summe der betrieblichen Gemeinkosten (Personal, Raum, Abschreibungen, sonstige Kosten)</t>
        </is>
      </c>
      <c r="C19" s="72" t="inlineStr">
        <is>
          <t>Summe der Gemeinkostenarten</t>
        </is>
      </c>
    </row>
    <row r="20" ht="20" customHeight="1">
      <c r="A20" s="71" t="inlineStr">
        <is>
          <t>6. Betriebsergebnis (EBIT)</t>
        </is>
      </c>
      <c r="B20" s="72" t="inlineStr">
        <is>
          <t>Operatives Ergebnis vor Zinsen, Finanzaufwand und Steuern</t>
        </is>
      </c>
      <c r="C20" s="72" t="inlineStr">
        <is>
          <t>Rohertrag – Gesamtkosten</t>
        </is>
      </c>
    </row>
    <row r="21" ht="32" customHeight="1">
      <c r="A21" s="71" t="inlineStr">
        <is>
          <t>7. Neutrales Ergebnis</t>
        </is>
      </c>
      <c r="B21" s="72" t="inlineStr">
        <is>
          <t>Zinsaufwendungen, Zinserträge und betriebsfremde Erträge/Aufwendungen</t>
        </is>
      </c>
      <c r="C21" s="72" t="inlineStr">
        <is>
          <t>Finanzertrag – Finanzaufwand</t>
        </is>
      </c>
    </row>
    <row r="22" ht="32" customHeight="1">
      <c r="A22" s="71" t="inlineStr">
        <is>
          <t>8. Vorläufiges Ergebnis (EBT)</t>
        </is>
      </c>
      <c r="B22" s="72" t="inlineStr">
        <is>
          <t>Ergebnis vor Ertragsteuern</t>
        </is>
      </c>
      <c r="C22" s="72" t="inlineStr">
        <is>
          <t>EBIT ± Neutrales Ergebnis</t>
        </is>
      </c>
    </row>
    <row r="24" ht="24" customHeight="1">
      <c r="A24" s="55" t="inlineStr">
        <is>
          <t>Kanonisches Rechenbeispiel (Musterunternehmen 2026) – entspricht Januar in „BWA 01 Jahr“</t>
        </is>
      </c>
    </row>
    <row r="25" ht="22" customHeight="1">
      <c r="A25" s="8" t="inlineStr">
        <is>
          <t>Größe</t>
        </is>
      </c>
      <c r="B25" s="8" t="inlineStr">
        <is>
          <t>Wert / Rechnung</t>
        </is>
      </c>
      <c r="C25" s="8" t="inlineStr">
        <is>
          <t>Ergebnis</t>
        </is>
      </c>
    </row>
    <row r="26" ht="20" customHeight="1">
      <c r="A26" s="71" t="inlineStr">
        <is>
          <t>Umsatzerlöse</t>
        </is>
      </c>
      <c r="B26" s="72" t="inlineStr">
        <is>
          <t>Bestandsveränderung 0,00 €</t>
        </is>
      </c>
      <c r="C26" s="72" t="inlineStr">
        <is>
          <t>120.000,00 €</t>
        </is>
      </c>
    </row>
    <row r="27" ht="20" customHeight="1">
      <c r="A27" s="71" t="inlineStr">
        <is>
          <t>Wareneinsatz &amp; Fremdleistungen</t>
        </is>
      </c>
      <c r="B27" s="72" t="inlineStr"/>
      <c r="C27" s="72" t="inlineStr">
        <is>
          <t>42.000,00 €</t>
        </is>
      </c>
    </row>
    <row r="28" ht="20" customHeight="1">
      <c r="A28" s="71" t="inlineStr">
        <is>
          <t>Rohertrag</t>
        </is>
      </c>
      <c r="B28" s="72" t="inlineStr">
        <is>
          <t>120.000 € – 42.000 €</t>
        </is>
      </c>
      <c r="C28" s="72" t="inlineStr">
        <is>
          <t>78.000,00 €</t>
        </is>
      </c>
    </row>
    <row r="29" ht="20" customHeight="1">
      <c r="A29" s="71" t="inlineStr">
        <is>
          <t>Gesamtkosten</t>
        </is>
      </c>
      <c r="B29" s="72" t="inlineStr">
        <is>
          <t>Personal 38.000 + Raum 4.500 + AfA 3.200 + Sonstige 8.300</t>
        </is>
      </c>
      <c r="C29" s="72" t="inlineStr">
        <is>
          <t>54.000,00 €</t>
        </is>
      </c>
    </row>
    <row r="30" ht="20" customHeight="1">
      <c r="A30" s="71" t="inlineStr">
        <is>
          <t>Betriebsergebnis (EBIT)</t>
        </is>
      </c>
      <c r="B30" s="72" t="inlineStr">
        <is>
          <t>78.000 € – 54.000 €</t>
        </is>
      </c>
      <c r="C30" s="72" t="inlineStr">
        <is>
          <t>24.000,00 €</t>
        </is>
      </c>
    </row>
    <row r="31" ht="32" customHeight="1">
      <c r="A31" s="71" t="inlineStr">
        <is>
          <t>Vorläufiges Ergebnis (EBT)</t>
        </is>
      </c>
      <c r="B31" s="72" t="inlineStr">
        <is>
          <t>24.000 € – Zinsaufwand 1.100 €</t>
        </is>
      </c>
      <c r="C31" s="72" t="inlineStr">
        <is>
          <t>22.900,00 €</t>
        </is>
      </c>
    </row>
    <row r="32" ht="34" customHeight="1">
      <c r="A32" s="71" t="inlineStr">
        <is>
          <t>Kennzahlen</t>
        </is>
      </c>
      <c r="B32" s="72" t="inlineStr">
        <is>
          <t>Rohertragsmarge 65,0 % · operative Umsatzrendite 20,0 % · EBIT vom Rohertrag 30,8 %</t>
        </is>
      </c>
      <c r="C32" s="72" t="inlineStr"/>
    </row>
    <row r="34" ht="24" customHeight="1">
      <c r="A34" s="55" t="inlineStr">
        <is>
          <t>Monatliche Pflege – Schritt für Schritt</t>
        </is>
      </c>
    </row>
    <row r="35" ht="22" customHeight="1">
      <c r="A35" s="8" t="inlineStr">
        <is>
          <t>Schritt</t>
        </is>
      </c>
      <c r="B35" s="8" t="inlineStr">
        <is>
          <t>Vorgehen</t>
        </is>
      </c>
      <c r="C35" s="8" t="inlineStr"/>
    </row>
    <row r="36" ht="34" customHeight="1">
      <c r="A36" s="71" t="inlineStr">
        <is>
          <t>1. Rohdaten abstimmen</t>
        </is>
      </c>
      <c r="B36" s="72" t="inlineStr">
        <is>
          <t>Summen- und Saldenliste (SuSa) aus der Buchhaltung übernehmen oder aggregierte Kontensalden eintragen.</t>
        </is>
      </c>
      <c r="C36" s="72" t="inlineStr"/>
    </row>
    <row r="37" ht="46" customHeight="1">
      <c r="A37" s="71" t="inlineStr">
        <is>
          <t>2. Periodenabgrenzungen</t>
        </is>
      </c>
      <c r="B37" s="72" t="inlineStr">
        <is>
          <t>Abschreibungen und Rückstellungen nicht erst zum Jahresende, sondern als Monatswert (1/12 des Jahreswerts) erfassen – Tab „Rechner“, Block 3.</t>
        </is>
      </c>
      <c r="C37" s="72" t="inlineStr"/>
    </row>
    <row r="38" ht="34" customHeight="1">
      <c r="A38" s="71" t="inlineStr">
        <is>
          <t>3. Soll-Ist-Abgleich</t>
        </is>
      </c>
      <c r="B38" s="72" t="inlineStr">
        <is>
          <t>Ist-Werte mit dem freigegebenen Wirtschaftsplan vergleichen – Tabs „Soll-Ist &amp; Vorjahr“ und „BWA Monat“.</t>
        </is>
      </c>
      <c r="C38" s="72" t="inlineStr"/>
    </row>
    <row r="39" ht="49" customHeight="1">
      <c r="A39" s="71" t="inlineStr">
        <is>
          <t>Praxistipp</t>
        </is>
      </c>
      <c r="B39" s="72" t="inlineStr">
        <is>
          <t>Nie nur den Einzelmonat betrachten, sondern stets den kumulierten Wert seit Jahresbeginn und den Vorjahreszeitraum – so werden Saisoneffekte neutralisiert.</t>
        </is>
      </c>
      <c r="C39" s="72" t="inlineStr"/>
    </row>
    <row r="40" ht="34" customHeight="1">
      <c r="A40" s="71" t="inlineStr">
        <is>
          <t>Wichtig</t>
        </is>
      </c>
      <c r="B40" s="72" t="inlineStr">
        <is>
          <t>Excel ersetzt keine GoBD-konforme Buchhaltungssoftware. Belege und Festschreibungen gehören in die zertifizierte Finanzbuchhaltung.</t>
        </is>
      </c>
      <c r="C40" s="72" t="inlineStr"/>
    </row>
    <row r="42" ht="24" customHeight="1">
      <c r="A42" s="55" t="inlineStr">
        <is>
          <t>Häufige Interpretationsfehler</t>
        </is>
      </c>
    </row>
    <row r="43" ht="22" customHeight="1">
      <c r="A43" s="8" t="inlineStr">
        <is>
          <t>Fehler</t>
        </is>
      </c>
      <c r="B43" s="8" t="inlineStr">
        <is>
          <t>Erläuterung</t>
        </is>
      </c>
      <c r="C43" s="8" t="inlineStr"/>
    </row>
    <row r="44" ht="34" customHeight="1">
      <c r="A44" s="71" t="inlineStr">
        <is>
          <t>Fehlende Bestandsveränderungen</t>
        </is>
      </c>
      <c r="B44" s="72" t="inlineStr">
        <is>
          <t>Eingekaufte, aber noch nicht verbrauchte Waren verfälschen ohne Korrektur die Rohertragsmarge des Monats drastisch.</t>
        </is>
      </c>
      <c r="C44" s="72" t="inlineStr"/>
    </row>
    <row r="45" ht="49" customHeight="1">
      <c r="A45" s="71" t="inlineStr">
        <is>
          <t>Gewinn ≠ Liquidität</t>
        </is>
      </c>
      <c r="B45" s="72" t="inlineStr">
        <is>
          <t>Das vorläufige Ergebnis ist keine Cashflow-Aussage: Tilgungen, Investitionen und USt-Zahllasten mindern das Bankguthaben, erscheinen aber nicht als Aufwand.</t>
        </is>
      </c>
      <c r="C45" s="72" t="inlineStr"/>
    </row>
    <row r="46" ht="34" customHeight="1">
      <c r="A46" s="71" t="inlineStr">
        <is>
          <t>Fehlende Personalrückstellungen</t>
        </is>
      </c>
      <c r="B46" s="72" t="inlineStr">
        <is>
          <t>Tantiemen, Sonderzahlungen und Urlaubsansprüche monatlich anteilig abgrenzen, um Ergebnissprünge im Dezember zu vermeiden.</t>
        </is>
      </c>
      <c r="C46" s="72" t="inlineStr"/>
    </row>
    <row r="48" ht="24" customHeight="1">
      <c r="A48" s="55" t="inlineStr">
        <is>
          <t>Häufig gestellte Fragen (FAQ)</t>
        </is>
      </c>
    </row>
    <row r="49" ht="22" customHeight="1">
      <c r="A49" s="8" t="inlineStr">
        <is>
          <t>Frage</t>
        </is>
      </c>
      <c r="B49" s="8" t="inlineStr">
        <is>
          <t>Antwort</t>
        </is>
      </c>
      <c r="C49" s="8" t="inlineStr"/>
    </row>
    <row r="50" ht="46" customHeight="1">
      <c r="A50" s="71" t="inlineStr">
        <is>
          <t>Gibt es eine Pflicht zur BWA?</t>
        </is>
      </c>
      <c r="B50" s="72" t="inlineStr">
        <is>
          <t>Nein, keine gesetzliche Pflicht. Kreditinstitute verlangen jedoch im Rahmen von § 18 KWG regelmäßig aktuelle unterjährige Auswertungen.</t>
        </is>
      </c>
      <c r="C50" s="72" t="inlineStr"/>
    </row>
    <row r="51" ht="49" customHeight="1">
      <c r="A51" s="71" t="inlineStr">
        <is>
          <t>BWA vs. Einnahmen-Überschuss-Rechnung?</t>
        </is>
      </c>
      <c r="B51" s="72" t="inlineStr">
        <is>
          <t>Die EÜR nach § 4 Abs. 3 EStG folgt dem Zufluss-/Abflussprinzip (§ 11 EStG); die Standard-BWA grenzt Erträge und Aufwendungen periodengerecht nach dem Gesamtkostenverfahren ab.</t>
        </is>
      </c>
      <c r="C51" s="72" t="inlineStr"/>
    </row>
    <row r="52" ht="46" customHeight="1">
      <c r="A52" s="71" t="inlineStr">
        <is>
          <t>Warum weicht die BWA vom Jahresabschluss ab?</t>
        </is>
      </c>
      <c r="B52" s="72" t="inlineStr">
        <is>
          <t>Inventuren, Rückstellungsanpassungen, Rechnungsabgrenzungsposten und finale Ertragsteuern werden unterjährig oft nur kalkulatorisch gebucht.</t>
        </is>
      </c>
      <c r="C52" s="72" t="inlineStr"/>
    </row>
    <row r="53" ht="34" customHeight="1">
      <c r="A53" s="71" t="inlineStr">
        <is>
          <t>Welche BWA-Form für freie Berufe?</t>
        </is>
      </c>
      <c r="B53" s="72" t="inlineStr">
        <is>
          <t>Häufig die DATEV-BWA Form 43 (Einnahmen-Ausgaben-BWA), abgestimmt auf das EÜR-Schema ohne Wareneinsatz- und Bestandsbuchungen.</t>
        </is>
      </c>
      <c r="C53" s="72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3"/>
  <sheetViews>
    <sheetView tabSelected="0" workbookViewId="0">
      <selection activeCell="A1" sqref="A1"/>
    </sheetView>
  </sheetViews>
  <sheetFormatPr baseColWidth="8" defaultRowHeight="15"/>
  <sheetData>
    <row r="1">
      <c r="A1" t="inlineStr">
        <is>
          <t>Monat</t>
        </is>
      </c>
      <c r="B1" t="inlineStr">
        <is>
          <t>Nr</t>
        </is>
      </c>
    </row>
    <row r="2">
      <c r="A2" t="inlineStr">
        <is>
          <t>Januar</t>
        </is>
      </c>
      <c r="B2" t="n">
        <v>1</v>
      </c>
    </row>
    <row r="3">
      <c r="A3" t="inlineStr">
        <is>
          <t>Februar</t>
        </is>
      </c>
      <c r="B3" t="n">
        <v>2</v>
      </c>
    </row>
    <row r="4">
      <c r="A4" t="inlineStr">
        <is>
          <t>März</t>
        </is>
      </c>
      <c r="B4" t="n">
        <v>3</v>
      </c>
    </row>
    <row r="5">
      <c r="A5" t="inlineStr">
        <is>
          <t>April</t>
        </is>
      </c>
      <c r="B5" t="n">
        <v>4</v>
      </c>
    </row>
    <row r="6">
      <c r="A6" t="inlineStr">
        <is>
          <t>Mai</t>
        </is>
      </c>
      <c r="B6" t="n">
        <v>5</v>
      </c>
    </row>
    <row r="7">
      <c r="A7" t="inlineStr">
        <is>
          <t>Juni</t>
        </is>
      </c>
      <c r="B7" t="n">
        <v>6</v>
      </c>
    </row>
    <row r="8">
      <c r="A8" t="inlineStr">
        <is>
          <t>Juli</t>
        </is>
      </c>
      <c r="B8" t="n">
        <v>7</v>
      </c>
    </row>
    <row r="9">
      <c r="A9" t="inlineStr">
        <is>
          <t>August</t>
        </is>
      </c>
      <c r="B9" t="n">
        <v>8</v>
      </c>
    </row>
    <row r="10">
      <c r="A10" t="inlineStr">
        <is>
          <t>September</t>
        </is>
      </c>
      <c r="B10" t="n">
        <v>9</v>
      </c>
    </row>
    <row r="11">
      <c r="A11" t="inlineStr">
        <is>
          <t>Oktober</t>
        </is>
      </c>
      <c r="B11" t="n">
        <v>10</v>
      </c>
    </row>
    <row r="12">
      <c r="A12" t="inlineStr">
        <is>
          <t>November</t>
        </is>
      </c>
      <c r="B12" t="n">
        <v>11</v>
      </c>
    </row>
    <row r="13">
      <c r="A13" t="inlineStr">
        <is>
          <t>Dezember</t>
        </is>
      </c>
      <c r="B13" t="n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2026-09-27T17:13:07Z</dcterms:created>
  <dcterms:modified xmlns:dcterms="http://purl.org/dc/terms/" xmlns:xsi="http://www.w3.org/2001/XMLSchema-instance" xsi:type="dcterms:W3CDTF">2026-09-27T17:16:44Z</dcterms:modified>
</cp:coreProperties>
</file>