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Jahresabschluss_EÜR" sheetId="1" state="visible" r:id="rId1"/>
    <sheet xmlns:r="http://schemas.openxmlformats.org/officeDocument/2006/relationships" name="Dashboard" sheetId="2" state="visible" r:id="rId2"/>
    <sheet xmlns:r="http://schemas.openxmlformats.org/officeDocument/2006/relationships" name="Vermoegensuebersicht" sheetId="3" state="visible" r:id="rId3"/>
    <sheet xmlns:r="http://schemas.openxmlformats.org/officeDocument/2006/relationships" name="Monatsuebersicht" sheetId="4" state="visible" r:id="rId4"/>
    <sheet xmlns:r="http://schemas.openxmlformats.org/officeDocument/2006/relationships" name="Journal_Buchungen" sheetId="5" state="visible" r:id="rId5"/>
    <sheet xmlns:r="http://schemas.openxmlformats.org/officeDocument/2006/relationships" name="Schnellrechner_Planung" sheetId="6" state="visible" r:id="rId6"/>
    <sheet xmlns:r="http://schemas.openxmlformats.org/officeDocument/2006/relationships" name="Anleitung_Kassenpruefung" sheetId="7" state="visible" r:id="rId7"/>
  </sheets>
  <definedNames/>
  <calcPr calcId="124519" fullCalcOnLoad="1"/>
</workbook>
</file>

<file path=xl/styles.xml><?xml version="1.0" encoding="utf-8"?>
<styleSheet xmlns="http://schemas.openxmlformats.org/spreadsheetml/2006/main">
  <numFmts count="3">
    <numFmt numFmtId="164" formatCode="_-* #,##0.00\ \€_-;\-* #,##0.00\ \€_-;_-* &quot;-&quot;\ \€_-;_-@_-"/>
    <numFmt numFmtId="165" formatCode="0.0%"/>
    <numFmt numFmtId="166" formatCode="#,##0&quot; Jahre&quot;"/>
  </numFmts>
  <fonts count="16">
    <font>
      <name val="Calibri"/>
      <family val="2"/>
      <color theme="1"/>
      <sz val="11"/>
      <scheme val="minor"/>
    </font>
    <font>
      <name val="Calibri"/>
      <b val="1"/>
      <color rgb="00FFFFFF"/>
      <sz val="16"/>
    </font>
    <font>
      <name val="Calibri"/>
      <i val="1"/>
      <color rgb="00FFFFFF"/>
      <sz val="10"/>
    </font>
    <font>
      <name val="Calibri"/>
      <b val="1"/>
      <color rgb="00FFFFFF"/>
      <sz val="10"/>
    </font>
    <font>
      <name val="Calibri"/>
      <b val="1"/>
      <color rgb="00FFFFFF"/>
      <sz val="11"/>
    </font>
    <font>
      <name val="Calibri"/>
      <b val="1"/>
      <color rgb="00073763"/>
      <sz val="10"/>
    </font>
    <font>
      <name val="Calibri"/>
      <color rgb="0016213D"/>
      <sz val="10"/>
    </font>
    <font>
      <name val="Calibri"/>
      <color rgb="000A4D8F"/>
      <sz val="10"/>
    </font>
    <font>
      <name val="Calibri"/>
      <b val="1"/>
      <color rgb="0016213D"/>
      <sz val="10"/>
    </font>
    <font>
      <name val="Calibri"/>
      <b val="1"/>
      <color rgb="00073763"/>
      <sz val="11"/>
    </font>
    <font>
      <name val="Calibri"/>
      <i val="1"/>
      <color rgb="005C6070"/>
      <sz val="9"/>
    </font>
    <font>
      <name val="Calibri"/>
      <b val="1"/>
      <color rgb="005C6070"/>
      <sz val="9"/>
    </font>
    <font>
      <name val="Calibri"/>
      <b val="1"/>
      <color rgb="00073763"/>
      <sz val="18"/>
    </font>
    <font>
      <name val="Calibri"/>
      <b val="1"/>
      <color rgb="0028A745"/>
      <sz val="18"/>
    </font>
    <font>
      <name val="Calibri"/>
      <b val="1"/>
      <color rgb="00073763"/>
      <sz val="12"/>
    </font>
    <font>
      <name val="Calibri"/>
      <b val="1"/>
      <color rgb="0028A745"/>
      <sz val="14"/>
    </font>
  </fonts>
  <fills count="9">
    <fill>
      <patternFill/>
    </fill>
    <fill>
      <patternFill patternType="gray125"/>
    </fill>
    <fill>
      <patternFill patternType="solid">
        <fgColor rgb="00073763"/>
        <bgColor rgb="00073763"/>
      </patternFill>
    </fill>
    <fill>
      <patternFill patternType="solid">
        <fgColor rgb="000A4D8F"/>
        <bgColor rgb="000A4D8F"/>
      </patternFill>
    </fill>
    <fill>
      <patternFill patternType="solid">
        <fgColor rgb="00E8F4F8"/>
        <bgColor rgb="00E8F4F8"/>
      </patternFill>
    </fill>
    <fill>
      <patternFill patternType="solid">
        <fgColor rgb="00F0F7FF"/>
        <bgColor rgb="00F0F7FF"/>
      </patternFill>
    </fill>
    <fill>
      <patternFill patternType="solid">
        <fgColor rgb="00E9F0F8"/>
        <bgColor rgb="00E9F0F8"/>
      </patternFill>
    </fill>
    <fill>
      <patternFill patternType="solid">
        <fgColor rgb="00E8F8F0"/>
        <bgColor rgb="00E8F8F0"/>
      </patternFill>
    </fill>
    <fill>
      <patternFill patternType="solid">
        <fgColor rgb="00FFF3CD"/>
        <bgColor rgb="00FFF3CD"/>
      </patternFill>
    </fill>
  </fills>
  <borders count="4">
    <border>
      <left/>
      <right/>
      <top/>
      <bottom/>
      <diagonal/>
    </border>
    <border>
      <left style="thin">
        <color rgb="00D9E2EC"/>
      </left>
      <right style="thin">
        <color rgb="00D9E2EC"/>
      </right>
      <top style="medium">
        <color rgb="00073763"/>
      </top>
      <bottom style="medium">
        <color rgb="00073763"/>
      </bottom>
    </border>
    <border>
      <left style="thin">
        <color rgb="00D9E2EC"/>
      </left>
      <right style="thin">
        <color rgb="00D9E2EC"/>
      </right>
      <top style="thin">
        <color rgb="00D9E2EC"/>
      </top>
      <bottom style="thin">
        <color rgb="00D9E2EC"/>
      </bottom>
    </border>
    <border>
      <left style="thin">
        <color rgb="00D9E2EC"/>
      </left>
      <right style="thin">
        <color rgb="00D9E2EC"/>
      </right>
      <top style="thin">
        <color rgb="00D9E2EC"/>
      </top>
      <bottom style="double">
        <color rgb="00073763"/>
      </bottom>
    </border>
  </borders>
  <cellStyleXfs count="1">
    <xf numFmtId="0" fontId="0" fillId="0" borderId="0"/>
  </cellStyleXfs>
  <cellXfs count="6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vertical="center"/>
    </xf>
    <xf numFmtId="0" fontId="3" fillId="2" borderId="1" applyAlignment="1" pivotButton="0" quotePrefix="0" xfId="0">
      <alignment horizontal="center" vertical="center" wrapText="1"/>
    </xf>
    <xf numFmtId="0" fontId="4" fillId="2" borderId="1" applyAlignment="1" pivotButton="0" quotePrefix="0" xfId="0">
      <alignment horizontal="left" vertical="center" indent="1"/>
    </xf>
    <xf numFmtId="0" fontId="0" fillId="0" borderId="1" pivotButton="0" quotePrefix="0" xfId="0"/>
    <xf numFmtId="0" fontId="5" fillId="4" borderId="2" applyAlignment="1" pivotButton="0" quotePrefix="0" xfId="0">
      <alignment horizontal="left" vertical="center" indent="1"/>
    </xf>
    <xf numFmtId="0" fontId="0" fillId="0" borderId="2" pivotButton="0" quotePrefix="0" xfId="0"/>
    <xf numFmtId="0" fontId="6" fillId="0" borderId="2" applyAlignment="1" pivotButton="0" quotePrefix="0" xfId="0">
      <alignment horizontal="center" vertical="center"/>
    </xf>
    <xf numFmtId="0" fontId="6" fillId="0" borderId="2" applyAlignment="1" pivotButton="0" quotePrefix="0" xfId="0">
      <alignment horizontal="left" vertical="center"/>
    </xf>
    <xf numFmtId="164" fontId="7" fillId="5" borderId="2" applyAlignment="1" pivotButton="0" quotePrefix="0" xfId="0">
      <alignment horizontal="right" vertical="center"/>
    </xf>
    <xf numFmtId="164" fontId="6" fillId="0" borderId="2" applyAlignment="1" pivotButton="0" quotePrefix="0" xfId="0">
      <alignment horizontal="right" vertical="center"/>
    </xf>
    <xf numFmtId="165" fontId="6" fillId="0" borderId="2" applyAlignment="1" pivotButton="0" quotePrefix="0" xfId="0">
      <alignment horizontal="right" vertical="center"/>
    </xf>
    <xf numFmtId="0" fontId="8" fillId="6" borderId="2" applyAlignment="1" pivotButton="0" quotePrefix="0" xfId="0">
      <alignment horizontal="center" vertical="center"/>
    </xf>
    <xf numFmtId="0" fontId="8" fillId="6" borderId="2" applyAlignment="1" pivotButton="0" quotePrefix="0" xfId="0">
      <alignment horizontal="left" vertical="center"/>
    </xf>
    <xf numFmtId="164" fontId="8" fillId="6" borderId="2" applyAlignment="1" pivotButton="0" quotePrefix="0" xfId="0">
      <alignment horizontal="right" vertical="center"/>
    </xf>
    <xf numFmtId="165" fontId="8" fillId="6" borderId="2" applyAlignment="1" pivotButton="0" quotePrefix="0" xfId="0">
      <alignment horizontal="right" vertical="center"/>
    </xf>
    <xf numFmtId="0" fontId="8" fillId="4" borderId="2" applyAlignment="1" pivotButton="0" quotePrefix="0" xfId="0">
      <alignment horizontal="center" vertical="center"/>
    </xf>
    <xf numFmtId="0" fontId="8" fillId="4" borderId="2" applyAlignment="1" pivotButton="0" quotePrefix="0" xfId="0">
      <alignment horizontal="left" vertical="center"/>
    </xf>
    <xf numFmtId="164" fontId="8" fillId="4" borderId="2" applyAlignment="1" pivotButton="0" quotePrefix="0" xfId="0">
      <alignment horizontal="right" vertical="center"/>
    </xf>
    <xf numFmtId="165" fontId="8" fillId="4" borderId="2" applyAlignment="1" pivotButton="0" quotePrefix="0" xfId="0">
      <alignment horizontal="right" vertical="center"/>
    </xf>
    <xf numFmtId="0" fontId="4" fillId="3" borderId="1" applyAlignment="1" pivotButton="0" quotePrefix="0" xfId="0">
      <alignment horizontal="center" vertical="center"/>
    </xf>
    <xf numFmtId="0" fontId="9" fillId="4" borderId="2" applyAlignment="1" pivotButton="0" quotePrefix="0" xfId="0">
      <alignment horizontal="center" vertical="center"/>
    </xf>
    <xf numFmtId="0" fontId="9" fillId="4" borderId="2" applyAlignment="1" pivotButton="0" quotePrefix="0" xfId="0">
      <alignment horizontal="left" vertical="center"/>
    </xf>
    <xf numFmtId="164" fontId="9" fillId="4" borderId="3" applyAlignment="1" pivotButton="0" quotePrefix="0" xfId="0">
      <alignment horizontal="right" vertical="center"/>
    </xf>
    <xf numFmtId="0" fontId="9" fillId="4" borderId="3" applyAlignment="1" pivotButton="0" quotePrefix="0" xfId="0">
      <alignment horizontal="center" vertical="center"/>
    </xf>
    <xf numFmtId="0" fontId="10" fillId="0" borderId="2" applyAlignment="1" pivotButton="0" quotePrefix="0" xfId="0">
      <alignment horizontal="center" vertical="center"/>
    </xf>
    <xf numFmtId="0" fontId="10" fillId="0" borderId="2" applyAlignment="1" pivotButton="0" quotePrefix="0" xfId="0">
      <alignment horizontal="left" vertical="center"/>
    </xf>
    <xf numFmtId="164" fontId="10" fillId="0" borderId="2" applyAlignment="1" pivotButton="0" quotePrefix="0" xfId="0">
      <alignment horizontal="right" vertical="center"/>
    </xf>
    <xf numFmtId="164" fontId="8" fillId="6" borderId="3" applyAlignment="1" pivotButton="0" quotePrefix="0" xfId="0">
      <alignment horizontal="right" vertical="center"/>
    </xf>
    <xf numFmtId="0" fontId="8" fillId="6" borderId="3" applyAlignment="1" pivotButton="0" quotePrefix="0" xfId="0">
      <alignment horizontal="center" vertical="center"/>
    </xf>
    <xf numFmtId="0" fontId="11" fillId="4" borderId="2" applyAlignment="1" pivotButton="0" quotePrefix="0" xfId="0">
      <alignment horizontal="center" vertical="center"/>
    </xf>
    <xf numFmtId="0" fontId="0" fillId="4" borderId="2" pivotButton="0" quotePrefix="0" xfId="0"/>
    <xf numFmtId="0" fontId="11" fillId="7" borderId="2" applyAlignment="1" pivotButton="0" quotePrefix="0" xfId="0">
      <alignment horizontal="center" vertical="center"/>
    </xf>
    <xf numFmtId="0" fontId="0" fillId="7" borderId="2" pivotButton="0" quotePrefix="0" xfId="0"/>
    <xf numFmtId="164" fontId="12" fillId="4" borderId="2" applyAlignment="1" pivotButton="0" quotePrefix="0" xfId="0">
      <alignment horizontal="center" vertical="center"/>
    </xf>
    <xf numFmtId="164" fontId="13" fillId="7" borderId="2" applyAlignment="1" pivotButton="0" quotePrefix="0" xfId="0">
      <alignment horizontal="center" vertical="center"/>
    </xf>
    <xf numFmtId="0" fontId="10" fillId="4" borderId="2" applyAlignment="1" pivotButton="0" quotePrefix="0" xfId="0">
      <alignment horizontal="center" vertical="center"/>
    </xf>
    <xf numFmtId="0" fontId="10" fillId="7" borderId="2" applyAlignment="1" pivotButton="0" quotePrefix="0" xfId="0">
      <alignment horizontal="center" vertical="center"/>
    </xf>
    <xf numFmtId="0" fontId="3" fillId="3" borderId="1" applyAlignment="1" pivotButton="0" quotePrefix="0" xfId="0">
      <alignment horizontal="center" vertical="center" wrapText="1"/>
    </xf>
    <xf numFmtId="0" fontId="8" fillId="0" borderId="2" applyAlignment="1" pivotButton="0" quotePrefix="0" xfId="0">
      <alignment horizontal="left" vertical="center"/>
    </xf>
    <xf numFmtId="164" fontId="8" fillId="0" borderId="2" applyAlignment="1" pivotButton="0" quotePrefix="0" xfId="0">
      <alignment horizontal="right" vertical="center"/>
    </xf>
    <xf numFmtId="0" fontId="8" fillId="0" borderId="2" applyAlignment="1" pivotButton="0" quotePrefix="0" xfId="0">
      <alignment horizontal="center" vertical="center"/>
    </xf>
    <xf numFmtId="165" fontId="8" fillId="6" borderId="3" applyAlignment="1" pivotButton="0" quotePrefix="0" xfId="0">
      <alignment horizontal="right" vertical="center"/>
    </xf>
    <xf numFmtId="0" fontId="8" fillId="6" borderId="3" applyAlignment="1" pivotButton="0" quotePrefix="0" xfId="0">
      <alignment horizontal="left" vertical="center"/>
    </xf>
    <xf numFmtId="166" fontId="6" fillId="0" borderId="2" applyAlignment="1" pivotButton="0" quotePrefix="0" xfId="0">
      <alignment horizontal="right" vertical="center"/>
    </xf>
    <xf numFmtId="166" fontId="8" fillId="0" borderId="2" applyAlignment="1" pivotButton="0" quotePrefix="0" xfId="0">
      <alignment horizontal="right" vertical="center"/>
    </xf>
    <xf numFmtId="0" fontId="10" fillId="6" borderId="2" applyAlignment="1" pivotButton="0" quotePrefix="0" xfId="0">
      <alignment horizontal="left" vertical="center"/>
    </xf>
    <xf numFmtId="0" fontId="9" fillId="4" borderId="3" applyAlignment="1" pivotButton="0" quotePrefix="0" xfId="0">
      <alignment horizontal="left" vertical="center"/>
    </xf>
    <xf numFmtId="0" fontId="10" fillId="4" borderId="3" applyAlignment="1" pivotButton="0" quotePrefix="0" xfId="0">
      <alignment horizontal="left" vertical="center"/>
    </xf>
    <xf numFmtId="0" fontId="8" fillId="8" borderId="2" applyAlignment="1" pivotButton="0" quotePrefix="0" xfId="0">
      <alignment horizontal="center" vertical="center"/>
    </xf>
    <xf numFmtId="0" fontId="8" fillId="8" borderId="2" applyAlignment="1" pivotButton="0" quotePrefix="0" xfId="0">
      <alignment horizontal="left" vertical="center"/>
    </xf>
    <xf numFmtId="164" fontId="8" fillId="8" borderId="3" applyAlignment="1" pivotButton="0" quotePrefix="0" xfId="0">
      <alignment horizontal="right" vertical="center"/>
    </xf>
    <xf numFmtId="0" fontId="8" fillId="8" borderId="3" applyAlignment="1" pivotButton="0" quotePrefix="0" xfId="0">
      <alignment horizontal="left" vertical="center"/>
    </xf>
    <xf numFmtId="0" fontId="7" fillId="0" borderId="2" applyAlignment="1" pivotButton="0" quotePrefix="0" xfId="0">
      <alignment horizontal="center" vertical="center"/>
    </xf>
    <xf numFmtId="0" fontId="7" fillId="0" borderId="2" applyAlignment="1" pivotButton="0" quotePrefix="0" xfId="0">
      <alignment horizontal="left" vertical="center"/>
    </xf>
    <xf numFmtId="0" fontId="8" fillId="4" borderId="3" applyAlignment="1" pivotButton="0" quotePrefix="0" xfId="0">
      <alignment horizontal="right" vertical="center"/>
    </xf>
    <xf numFmtId="0" fontId="0" fillId="0" borderId="3" pivotButton="0" quotePrefix="0" xfId="0"/>
    <xf numFmtId="164" fontId="8" fillId="4" borderId="3" applyAlignment="1" pivotButton="0" quotePrefix="0" xfId="0">
      <alignment horizontal="right" vertical="center"/>
    </xf>
    <xf numFmtId="0" fontId="4" fillId="2" borderId="0" applyAlignment="1" pivotButton="0" quotePrefix="0" xfId="0">
      <alignment horizontal="center" vertical="center"/>
    </xf>
    <xf numFmtId="0" fontId="14" fillId="7" borderId="2" applyAlignment="1" pivotButton="0" quotePrefix="0" xfId="0">
      <alignment horizontal="left" vertical="center"/>
    </xf>
    <xf numFmtId="164" fontId="15" fillId="7" borderId="0" applyAlignment="1" pivotButton="0" quotePrefix="0" xfId="0">
      <alignment horizontal="right" vertical="center"/>
    </xf>
    <xf numFmtId="0" fontId="10" fillId="0" borderId="0" applyAlignment="1" pivotButton="0" quotePrefix="0" xfId="0">
      <alignment horizontal="center" vertical="center" wrapText="1"/>
    </xf>
    <xf numFmtId="0" fontId="6" fillId="0" borderId="0" applyAlignment="1" pivotButton="0" quotePrefix="0" xfId="0">
      <alignment horizontal="left" vertical="center" wrapText="1"/>
    </xf>
    <xf numFmtId="0" fontId="6" fillId="0" borderId="0" pivotButton="0" quotePrefix="0" xfId="0"/>
    <xf numFmtId="0" fontId="1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073763"/>
    <outlinePr summaryBelow="1" summaryRight="1"/>
    <pageSetUpPr/>
  </sheetPr>
  <dimension ref="A1:G60"/>
  <sheetViews>
    <sheetView showGridLines="1" workbookViewId="0">
      <pane ySplit="4" topLeftCell="A5" activePane="bottomLeft" state="frozen"/>
      <selection pane="bottomLeft" activeCell="A1" sqref="A1"/>
    </sheetView>
  </sheetViews>
  <sheetFormatPr baseColWidth="8" defaultRowHeight="15"/>
  <cols>
    <col width="12" customWidth="1" min="1" max="1"/>
    <col width="46" customWidth="1" min="2" max="2"/>
    <col width="16" customWidth="1" min="3" max="3"/>
    <col width="16" customWidth="1" min="4" max="4"/>
    <col width="16" customWidth="1" min="5" max="5"/>
    <col width="16" customWidth="1" min="6" max="6"/>
    <col width="13" customWidth="1" min="7" max="7"/>
  </cols>
  <sheetData>
    <row r="1" ht="36" customHeight="1">
      <c r="A1" s="1" t="inlineStr">
        <is>
          <t>JAHRESABSCHLUSS 2026 – EINNAHMEN-ÜBERSCHUSS-RECHNUNG (EÜR)</t>
        </is>
      </c>
    </row>
    <row r="2" ht="20" customHeight="1">
      <c r="A2" s="2" t="inlineStr">
        <is>
          <t>Musterverein für Sport, Kultur und Bildung e.V. | Geschäftsjahr: 01.01.2026 – 31.12.2026 | Steuernummer: 27/605/01234</t>
        </is>
      </c>
    </row>
    <row r="3" ht="12" customHeight="1"/>
    <row r="4" ht="26" customHeight="1">
      <c r="A4" s="3" t="inlineStr">
        <is>
          <t>Pos.-Nr.</t>
        </is>
      </c>
      <c r="B4" s="3" t="inlineStr">
        <is>
          <t>Bezeichnung / Steuerliche Sphäre</t>
        </is>
      </c>
      <c r="C4" s="3" t="inlineStr">
        <is>
          <t>Plan 2026 (€)</t>
        </is>
      </c>
      <c r="D4" s="3" t="inlineStr">
        <is>
          <t>Ist 2026 (€)</t>
        </is>
      </c>
      <c r="E4" s="3" t="inlineStr">
        <is>
          <t>Vorjahr 2025 (€)</t>
        </is>
      </c>
      <c r="F4" s="3" t="inlineStr">
        <is>
          <t>Abweichung (€)</t>
        </is>
      </c>
      <c r="G4" s="3" t="inlineStr">
        <is>
          <t>Anteil (%)</t>
        </is>
      </c>
    </row>
    <row r="5" ht="25" customHeight="1">
      <c r="A5" s="4" t="inlineStr">
        <is>
          <t>1. IDEELLER BEREICH (§ 64 AO - Steuerbegünstigter Kernbereich)</t>
        </is>
      </c>
      <c r="B5" s="5" t="n"/>
      <c r="C5" s="5" t="n"/>
      <c r="D5" s="5" t="n"/>
      <c r="E5" s="5" t="n"/>
      <c r="F5" s="5" t="n"/>
      <c r="G5" s="5" t="n"/>
    </row>
    <row r="6" ht="22" customHeight="1">
      <c r="A6" s="6" t="inlineStr">
        <is>
          <t>A. Einnahmen Ideeller Bereich</t>
        </is>
      </c>
      <c r="B6" s="7" t="n"/>
      <c r="C6" s="7" t="n"/>
      <c r="D6" s="7" t="n"/>
      <c r="E6" s="7" t="n"/>
      <c r="F6" s="7" t="n"/>
      <c r="G6" s="7" t="n"/>
    </row>
    <row r="7" ht="22" customHeight="1">
      <c r="A7" s="8" t="inlineStr">
        <is>
          <t>1.1</t>
        </is>
      </c>
      <c r="B7" s="9" t="inlineStr">
        <is>
          <t>Mitgliedsbeiträge</t>
        </is>
      </c>
      <c r="C7" s="10" t="n">
        <v>24000</v>
      </c>
      <c r="D7" s="11">
        <f>SUMIFS(Journal_Buchungen!E:E,Journal_Buchungen!D:D,"1. Ideeller Bereich",Journal_Buchungen!B:B,"Einnahme",Journal_Buchungen!F:F,"Mitgliedsbeitrag*")</f>
        <v>24000</v>
      </c>
      <c r="E7" s="10" t="n">
        <v>22800</v>
      </c>
      <c r="F7" s="11">
        <f>D7-C7</f>
        <v>0</v>
      </c>
      <c r="G7" s="12">
        <f>IF($D$56=0,0,D7/$D$56)</f>
        <v>0.241691842900302</v>
      </c>
    </row>
    <row r="8" ht="22" customHeight="1">
      <c r="A8" s="8" t="inlineStr">
        <is>
          <t>1.2</t>
        </is>
      </c>
      <c r="B8" s="9" t="inlineStr">
        <is>
          <t>Aufnahmegebühren</t>
        </is>
      </c>
      <c r="C8" s="10" t="n">
        <v>1200</v>
      </c>
      <c r="D8" s="11">
        <f>SUMIFS(Journal_Buchungen!E:E,Journal_Buchungen!D:D,"1. Ideeller Bereich",Journal_Buchungen!B:B,"Einnahme",Journal_Buchungen!F:F,"Aufnahmegebühr*")</f>
        <v>1200</v>
      </c>
      <c r="E8" s="10" t="n">
        <v>950</v>
      </c>
      <c r="F8" s="11">
        <f>D8-C8</f>
        <v>0</v>
      </c>
      <c r="G8" s="12">
        <f>IF($D$56=0,0,D8/$D$56)</f>
        <v>0.0120845921450151</v>
      </c>
    </row>
    <row r="9" ht="22" customHeight="1">
      <c r="A9" s="8" t="inlineStr">
        <is>
          <t>1.3</t>
        </is>
      </c>
      <c r="B9" s="9" t="inlineStr">
        <is>
          <t>Spenden &amp; Zuwendungen (steuerbegünstigt)</t>
        </is>
      </c>
      <c r="C9" s="10" t="n">
        <v>9000</v>
      </c>
      <c r="D9" s="11">
        <f>SUMIFS(Journal_Buchungen!E:E,Journal_Buchungen!D:D,"1. Ideeller Bereich",Journal_Buchungen!B:B,"Einnahme",Journal_Buchungen!F:F,"Spende*")</f>
        <v>9000</v>
      </c>
      <c r="E9" s="10" t="n">
        <v>8400</v>
      </c>
      <c r="F9" s="11">
        <f>D9-C9</f>
        <v>0</v>
      </c>
      <c r="G9" s="12">
        <f>IF($D$56=0,0,D9/$D$56)</f>
        <v>0.0906344410876133</v>
      </c>
    </row>
    <row r="10" ht="22" customHeight="1">
      <c r="A10" s="8" t="inlineStr">
        <is>
          <t>1.4</t>
        </is>
      </c>
      <c r="B10" s="9" t="inlineStr">
        <is>
          <t>Öffentliche Zuschüsse &amp; Fördermittel</t>
        </is>
      </c>
      <c r="C10" s="10" t="n">
        <v>6500</v>
      </c>
      <c r="D10" s="11">
        <f>SUMIFS(Journal_Buchungen!E:E,Journal_Buchungen!D:D,"1. Ideeller Bereich",Journal_Buchungen!B:B,"Einnahme",Journal_Buchungen!F:F,"Zuschuss*")</f>
        <v>6500</v>
      </c>
      <c r="E10" s="10" t="n">
        <v>6000</v>
      </c>
      <c r="F10" s="11">
        <f>D10-C10</f>
        <v>0</v>
      </c>
      <c r="G10" s="12">
        <f>IF($D$56=0,0,D10/$D$56)</f>
        <v>0.0654582074521652</v>
      </c>
    </row>
    <row r="11" ht="22" customHeight="1">
      <c r="A11" s="8" t="inlineStr">
        <is>
          <t>1.5</t>
        </is>
      </c>
      <c r="B11" s="9" t="inlineStr">
        <is>
          <t>Sonstige ideelle Einnahmen</t>
        </is>
      </c>
      <c r="C11" s="10" t="n">
        <v>800</v>
      </c>
      <c r="D11" s="11">
        <f>SUMIFS(Journal_Buchungen!E:E,Journal_Buchungen!D:D,"1. Ideeller Bereich",Journal_Buchungen!B:B,"Einnahme",Journal_Buchungen!F:F,"Sonstige*")</f>
        <v>800</v>
      </c>
      <c r="E11" s="10" t="n">
        <v>550</v>
      </c>
      <c r="F11" s="11">
        <f>D11-C11</f>
        <v>0</v>
      </c>
      <c r="G11" s="12">
        <f>IF($D$56=0,0,D11/$D$56)</f>
        <v>0.0080563947633434</v>
      </c>
    </row>
    <row r="12" ht="22" customHeight="1">
      <c r="A12" s="13" t="inlineStr">
        <is>
          <t>1.E</t>
        </is>
      </c>
      <c r="B12" s="14" t="inlineStr">
        <is>
          <t>Zwischensumme Einnahmen Ideeller Bereich</t>
        </is>
      </c>
      <c r="C12" s="15">
        <f>SUM(C7:C11)</f>
        <v>41500</v>
      </c>
      <c r="D12" s="15">
        <f>SUM(D7:D11)</f>
        <v>41500</v>
      </c>
      <c r="E12" s="15">
        <f>SUM(E7:E11)</f>
        <v>38700</v>
      </c>
      <c r="F12" s="15">
        <f>D12-C12</f>
        <v>0</v>
      </c>
      <c r="G12" s="16">
        <f>IF($D$56=0,0,D12/$D$56)</f>
        <v>0.417925478348439</v>
      </c>
    </row>
    <row r="13" ht="22" customHeight="1">
      <c r="A13" s="6" t="inlineStr">
        <is>
          <t>B. Ausgaben Ideeller Bereich</t>
        </is>
      </c>
      <c r="B13" s="7" t="n"/>
      <c r="C13" s="7" t="n"/>
      <c r="D13" s="7" t="n"/>
      <c r="E13" s="7" t="n"/>
      <c r="F13" s="7" t="n"/>
      <c r="G13" s="7" t="n"/>
    </row>
    <row r="14" ht="22" customHeight="1">
      <c r="A14" s="8" t="inlineStr">
        <is>
          <t>1.6</t>
        </is>
      </c>
      <c r="B14" s="9" t="inlineStr">
        <is>
          <t>Verwaltungs- &amp; Geschäftskosten</t>
        </is>
      </c>
      <c r="C14" s="10" t="n">
        <v>3500</v>
      </c>
      <c r="D14" s="11">
        <f>SUMIFS(Journal_Buchungen!E:E,Journal_Buchungen!D:D,"1. Ideeller Bereich",Journal_Buchungen!B:B,"Ausgabe",Journal_Buchungen!F:F,"Verwaltung*")</f>
        <v>3050</v>
      </c>
      <c r="E14" s="10" t="n">
        <v>3200</v>
      </c>
      <c r="F14" s="11">
        <f>D14-C14</f>
        <v>-450</v>
      </c>
      <c r="G14" s="12">
        <f>IF($D$56=0,0,D14/$D$56)</f>
        <v>0.0307150050352467</v>
      </c>
    </row>
    <row r="15" ht="22" customHeight="1">
      <c r="A15" s="8" t="inlineStr">
        <is>
          <t>1.7</t>
        </is>
      </c>
      <c r="B15" s="9" t="inlineStr">
        <is>
          <t>Porto, IT &amp; Bürobedarf</t>
        </is>
      </c>
      <c r="C15" s="10" t="n">
        <v>1800</v>
      </c>
      <c r="D15" s="11">
        <f>SUMIFS(Journal_Buchungen!E:E,Journal_Buchungen!D:D,"1. Ideeller Bereich",Journal_Buchungen!B:B,"Ausgabe",Journal_Buchungen!F:F,"Büro*")</f>
        <v>1800</v>
      </c>
      <c r="E15" s="10" t="n">
        <v>1650</v>
      </c>
      <c r="F15" s="11">
        <f>D15-C15</f>
        <v>0</v>
      </c>
      <c r="G15" s="12">
        <f>IF($D$56=0,0,D15/$D$56)</f>
        <v>0.0181268882175227</v>
      </c>
    </row>
    <row r="16" ht="22" customHeight="1">
      <c r="A16" s="8" t="inlineStr">
        <is>
          <t>1.8</t>
        </is>
      </c>
      <c r="B16" s="9" t="inlineStr">
        <is>
          <t>Vereinsversicherungen (D&amp;O, Haftpflicht)</t>
        </is>
      </c>
      <c r="C16" s="10" t="n">
        <v>2400</v>
      </c>
      <c r="D16" s="11">
        <f>SUMIFS(Journal_Buchungen!E:E,Journal_Buchungen!D:D,"1. Ideeller Bereich",Journal_Buchungen!B:B,"Ausgabe",Journal_Buchungen!F:F,"Versicherung*")</f>
        <v>2400</v>
      </c>
      <c r="E16" s="10" t="n">
        <v>2300</v>
      </c>
      <c r="F16" s="11">
        <f>D16-C16</f>
        <v>0</v>
      </c>
      <c r="G16" s="12">
        <f>IF($D$56=0,0,D16/$D$56)</f>
        <v>0.0241691842900302</v>
      </c>
    </row>
    <row r="17" ht="22" customHeight="1">
      <c r="A17" s="8" t="inlineStr">
        <is>
          <t>1.9</t>
        </is>
      </c>
      <c r="B17" s="9" t="inlineStr">
        <is>
          <t>Öffentlichkeitsarbeit &amp; Mitgliederbetreuung</t>
        </is>
      </c>
      <c r="C17" s="10" t="n">
        <v>2200</v>
      </c>
      <c r="D17" s="11">
        <f>SUMIFS(Journal_Buchungen!E:E,Journal_Buchungen!D:D,"1. Ideeller Bereich",Journal_Buchungen!B:B,"Ausgabe",Journal_Buchungen!F:F,"Marketing*")</f>
        <v>1600</v>
      </c>
      <c r="E17" s="10" t="n">
        <v>2100</v>
      </c>
      <c r="F17" s="11">
        <f>D17-C17</f>
        <v>-600</v>
      </c>
      <c r="G17" s="12">
        <f>IF($D$56=0,0,D17/$D$56)</f>
        <v>0.0161127895266868</v>
      </c>
    </row>
    <row r="18" ht="22" customHeight="1">
      <c r="A18" s="8" t="inlineStr">
        <is>
          <t>1.10</t>
        </is>
      </c>
      <c r="B18" s="9" t="inlineStr">
        <is>
          <t>Sonstige ideelle Ausgaben</t>
        </is>
      </c>
      <c r="C18" s="10" t="n">
        <v>1100</v>
      </c>
      <c r="D18" s="11">
        <f>SUMIFS(Journal_Buchungen!E:E,Journal_Buchungen!D:D,"1. Ideeller Bereich",Journal_Buchungen!B:B,"Ausgabe",Journal_Buchungen!F:F,"Sonstige*")</f>
        <v>1100</v>
      </c>
      <c r="E18" s="10" t="n">
        <v>950</v>
      </c>
      <c r="F18" s="11">
        <f>D18-C18</f>
        <v>0</v>
      </c>
      <c r="G18" s="12">
        <f>IF($D$56=0,0,D18/$D$56)</f>
        <v>0.0110775427995972</v>
      </c>
    </row>
    <row r="19" ht="22" customHeight="1">
      <c r="A19" s="13" t="inlineStr">
        <is>
          <t>1.A</t>
        </is>
      </c>
      <c r="B19" s="14" t="inlineStr">
        <is>
          <t>Zwischensumme Ausgaben Ideeller Bereich</t>
        </is>
      </c>
      <c r="C19" s="15">
        <f>SUM(C14:C18)</f>
        <v>11000</v>
      </c>
      <c r="D19" s="15">
        <f>SUM(D14:D18)</f>
        <v>9950</v>
      </c>
      <c r="E19" s="15">
        <f>SUM(E14:E18)</f>
        <v>10200</v>
      </c>
      <c r="F19" s="15">
        <f>D19-C19</f>
        <v>-1050</v>
      </c>
      <c r="G19" s="16">
        <f>IF($D$56=0,0,D19/$D$56)</f>
        <v>0.100201409869084</v>
      </c>
    </row>
    <row r="20" ht="22" customHeight="1">
      <c r="A20" s="17" t="inlineStr">
        <is>
          <t>S1</t>
        </is>
      </c>
      <c r="B20" s="18" t="inlineStr">
        <is>
          <t>SALDO 1: IDEELLER BEREICH</t>
        </is>
      </c>
      <c r="C20" s="19">
        <f>C12-C19</f>
        <v>30500</v>
      </c>
      <c r="D20" s="19">
        <f>D12-D19</f>
        <v>31550</v>
      </c>
      <c r="E20" s="19">
        <f>E12-E19</f>
        <v>28500</v>
      </c>
      <c r="F20" s="19">
        <f>D20-C20</f>
        <v>1050</v>
      </c>
      <c r="G20" s="20">
        <f>IF($D$58=0,0,D20/$D$58)</f>
        <v>0.50805152979066</v>
      </c>
    </row>
    <row r="21" ht="25" customHeight="1">
      <c r="A21" s="4" t="inlineStr">
        <is>
          <t>2. VERMÖGENSVERWALTUNG (§ 14 AO - Zinsen, Dividenden, Verpachtung)</t>
        </is>
      </c>
      <c r="B21" s="5" t="n"/>
      <c r="C21" s="5" t="n"/>
      <c r="D21" s="5" t="n"/>
      <c r="E21" s="5" t="n"/>
      <c r="F21" s="5" t="n"/>
      <c r="G21" s="5" t="n"/>
    </row>
    <row r="22" ht="22" customHeight="1">
      <c r="A22" s="6" t="inlineStr">
        <is>
          <t>A. Einnahmen Vermögensverwaltung</t>
        </is>
      </c>
      <c r="B22" s="7" t="n"/>
      <c r="C22" s="7" t="n"/>
      <c r="D22" s="7" t="n"/>
      <c r="E22" s="7" t="n"/>
      <c r="F22" s="7" t="n"/>
      <c r="G22" s="7" t="n"/>
    </row>
    <row r="23" ht="22" customHeight="1">
      <c r="A23" s="8" t="inlineStr">
        <is>
          <t>2.1</t>
        </is>
      </c>
      <c r="B23" s="9" t="inlineStr">
        <is>
          <t>Zinserträge &amp; Festgeldgutschriften</t>
        </is>
      </c>
      <c r="C23" s="10" t="n">
        <v>750</v>
      </c>
      <c r="D23" s="11">
        <f>SUMIFS(Journal_Buchungen!E:E,Journal_Buchungen!D:D,"2. Vermögensverwaltung",Journal_Buchungen!B:B,"Einnahme",Journal_Buchungen!F:F,"Zinsen*")</f>
        <v>800</v>
      </c>
      <c r="E23" s="10" t="n">
        <v>620</v>
      </c>
      <c r="F23" s="11">
        <f>D23-C23</f>
        <v>50</v>
      </c>
      <c r="G23" s="12">
        <f>IF($D$56=0,0,D23/$D$56)</f>
        <v>0.0080563947633434</v>
      </c>
    </row>
    <row r="24" ht="22" customHeight="1">
      <c r="A24" s="8" t="inlineStr">
        <is>
          <t>2.2</t>
        </is>
      </c>
      <c r="B24" s="9" t="inlineStr">
        <is>
          <t>Langfristige Vermietung &amp; Verpachtung</t>
        </is>
      </c>
      <c r="C24" s="10" t="n">
        <v>4800</v>
      </c>
      <c r="D24" s="11">
        <f>SUMIFS(Journal_Buchungen!E:E,Journal_Buchungen!D:D,"2. Vermögensverwaltung",Journal_Buchungen!B:B,"Einnahme",Journal_Buchungen!F:F,"Vermietung*")</f>
        <v>4800</v>
      </c>
      <c r="E24" s="10" t="n">
        <v>4800</v>
      </c>
      <c r="F24" s="11">
        <f>D24-C24</f>
        <v>0</v>
      </c>
      <c r="G24" s="12">
        <f>IF($D$56=0,0,D24/$D$56)</f>
        <v>0.0483383685800604</v>
      </c>
    </row>
    <row r="25" ht="22" customHeight="1">
      <c r="A25" s="13" t="inlineStr">
        <is>
          <t>2.E</t>
        </is>
      </c>
      <c r="B25" s="14" t="inlineStr">
        <is>
          <t>Zwischensumme Einnahmen Vermögensverwaltung</t>
        </is>
      </c>
      <c r="C25" s="15">
        <f>SUM(C23:C24)</f>
        <v>5550</v>
      </c>
      <c r="D25" s="15">
        <f>SUM(D23:D24)</f>
        <v>5600</v>
      </c>
      <c r="E25" s="15">
        <f>SUM(E23:E24)</f>
        <v>5420</v>
      </c>
      <c r="F25" s="15">
        <f>D25-C25</f>
        <v>50</v>
      </c>
      <c r="G25" s="16">
        <f>IF($D$56=0,0,D25/$D$56)</f>
        <v>0.0563947633434038</v>
      </c>
    </row>
    <row r="26" ht="22" customHeight="1">
      <c r="A26" s="6" t="inlineStr">
        <is>
          <t>B. Ausgaben Vermögensverwaltung</t>
        </is>
      </c>
      <c r="B26" s="7" t="n"/>
      <c r="C26" s="7" t="n"/>
      <c r="D26" s="7" t="n"/>
      <c r="E26" s="7" t="n"/>
      <c r="F26" s="7" t="n"/>
      <c r="G26" s="7" t="n"/>
    </row>
    <row r="27" ht="22" customHeight="1">
      <c r="A27" s="8" t="inlineStr">
        <is>
          <t>2.3</t>
        </is>
      </c>
      <c r="B27" s="9" t="inlineStr">
        <is>
          <t>Kontoführungs- &amp; Depotgebühren</t>
        </is>
      </c>
      <c r="C27" s="10" t="n">
        <v>450</v>
      </c>
      <c r="D27" s="11">
        <f>SUMIFS(Journal_Buchungen!E:E,Journal_Buchungen!D:D,"2. Vermögensverwaltung",Journal_Buchungen!B:B,"Ausgabe",Journal_Buchungen!F:F,"Bankgebühr*")</f>
        <v>450</v>
      </c>
      <c r="E27" s="10" t="n">
        <v>420</v>
      </c>
      <c r="F27" s="11">
        <f>D27-C27</f>
        <v>0</v>
      </c>
      <c r="G27" s="12">
        <f>IF($D$56=0,0,D27/$D$56)</f>
        <v>0.00453172205438067</v>
      </c>
    </row>
    <row r="28" ht="22" customHeight="1">
      <c r="A28" s="8" t="inlineStr">
        <is>
          <t>2.4</t>
        </is>
      </c>
      <c r="B28" s="9" t="inlineStr">
        <is>
          <t>Aufwand Vermögensverwaltung / Liegenschaften</t>
        </is>
      </c>
      <c r="C28" s="10" t="n">
        <v>1200</v>
      </c>
      <c r="D28" s="11">
        <f>SUMIFS(Journal_Buchungen!E:E,Journal_Buchungen!D:D,"2. Vermögensverwaltung",Journal_Buchungen!B:B,"Ausgabe",Journal_Buchungen!F:F,"Instandhaltung*")</f>
        <v>1200</v>
      </c>
      <c r="E28" s="10" t="n">
        <v>1100</v>
      </c>
      <c r="F28" s="11">
        <f>D28-C28</f>
        <v>0</v>
      </c>
      <c r="G28" s="12">
        <f>IF($D$56=0,0,D28/$D$56)</f>
        <v>0.0120845921450151</v>
      </c>
    </row>
    <row r="29" ht="22" customHeight="1">
      <c r="A29" s="13" t="inlineStr">
        <is>
          <t>2.A</t>
        </is>
      </c>
      <c r="B29" s="14" t="inlineStr">
        <is>
          <t>Zwischensumme Ausgaben Vermögensverwaltung</t>
        </is>
      </c>
      <c r="C29" s="15">
        <f>SUM(C27:C28)</f>
        <v>1650</v>
      </c>
      <c r="D29" s="15">
        <f>SUM(D27:D28)</f>
        <v>1650</v>
      </c>
      <c r="E29" s="15">
        <f>SUM(E27:E28)</f>
        <v>1520</v>
      </c>
      <c r="F29" s="15">
        <f>D29-C29</f>
        <v>0</v>
      </c>
      <c r="G29" s="16">
        <f>IF($D$56=0,0,D29/$D$56)</f>
        <v>0.0166163141993958</v>
      </c>
    </row>
    <row r="30" ht="22" customHeight="1">
      <c r="A30" s="17" t="inlineStr">
        <is>
          <t>S2</t>
        </is>
      </c>
      <c r="B30" s="18" t="inlineStr">
        <is>
          <t>SALDO 2: VERMÖGENSVERWALTUNG</t>
        </is>
      </c>
      <c r="C30" s="19">
        <f>C25-C29</f>
        <v>3900</v>
      </c>
      <c r="D30" s="19">
        <f>D25-D29</f>
        <v>3950</v>
      </c>
      <c r="E30" s="19">
        <f>E25-E29</f>
        <v>3900</v>
      </c>
      <c r="F30" s="19">
        <f>D30-C30</f>
        <v>50</v>
      </c>
      <c r="G30" s="20">
        <f>IF($D$58=0,0,D30/$D$58)</f>
        <v>0.0636070853462158</v>
      </c>
    </row>
    <row r="31" ht="25" customHeight="1">
      <c r="A31" s="4" t="inlineStr">
        <is>
          <t>3. ZWECKBETRIEB (§§ 65-68 AO - Satzungsgemäße Veranstaltungen &amp; Kurse)</t>
        </is>
      </c>
      <c r="B31" s="5" t="n"/>
      <c r="C31" s="5" t="n"/>
      <c r="D31" s="5" t="n"/>
      <c r="E31" s="5" t="n"/>
      <c r="F31" s="5" t="n"/>
      <c r="G31" s="5" t="n"/>
    </row>
    <row r="32" ht="22" customHeight="1">
      <c r="A32" s="6" t="inlineStr">
        <is>
          <t>A. Einnahmen Zweckbetrieb</t>
        </is>
      </c>
      <c r="B32" s="7" t="n"/>
      <c r="C32" s="7" t="n"/>
      <c r="D32" s="7" t="n"/>
      <c r="E32" s="7" t="n"/>
      <c r="F32" s="7" t="n"/>
      <c r="G32" s="7" t="n"/>
    </row>
    <row r="33" ht="22" customHeight="1">
      <c r="A33" s="8" t="inlineStr">
        <is>
          <t>3.1</t>
        </is>
      </c>
      <c r="B33" s="9" t="inlineStr">
        <is>
          <t>Kurs- &amp; Teilnahmegebühren</t>
        </is>
      </c>
      <c r="C33" s="10" t="n">
        <v>14500</v>
      </c>
      <c r="D33" s="11">
        <f>SUMIFS(Journal_Buchungen!E:E,Journal_Buchungen!D:D,"3. Zweckbetrieb",Journal_Buchungen!B:B,"Einnahme",Journal_Buchungen!F:F,"Kursgebühr*")</f>
        <v>14700</v>
      </c>
      <c r="E33" s="10" t="n">
        <v>13200</v>
      </c>
      <c r="F33" s="11">
        <f>D33-C33</f>
        <v>200</v>
      </c>
      <c r="G33" s="12">
        <f>IF($D$56=0,0,D33/$D$56)</f>
        <v>0.148036253776435</v>
      </c>
    </row>
    <row r="34" ht="22" customHeight="1">
      <c r="A34" s="8" t="inlineStr">
        <is>
          <t>3.2</t>
        </is>
      </c>
      <c r="B34" s="9" t="inlineStr">
        <is>
          <t>Eintrittsgelder Sport- &amp; Kulturveranstaltungen</t>
        </is>
      </c>
      <c r="C34" s="10" t="n">
        <v>6200</v>
      </c>
      <c r="D34" s="11">
        <f>SUMIFS(Journal_Buchungen!E:E,Journal_Buchungen!D:D,"3. Zweckbetrieb",Journal_Buchungen!B:B,"Einnahme",Journal_Buchungen!F:F,"Eintritt*")</f>
        <v>6300</v>
      </c>
      <c r="E34" s="10" t="n">
        <v>5800</v>
      </c>
      <c r="F34" s="11">
        <f>D34-C34</f>
        <v>100</v>
      </c>
      <c r="G34" s="12">
        <f>IF($D$56=0,0,D34/$D$56)</f>
        <v>0.0634441087613293</v>
      </c>
    </row>
    <row r="35" ht="22" customHeight="1">
      <c r="A35" s="8" t="inlineStr">
        <is>
          <t>3.3</t>
        </is>
      </c>
      <c r="B35" s="9" t="inlineStr">
        <is>
          <t>Zweckbetriebliche Zuschüsse</t>
        </is>
      </c>
      <c r="C35" s="10" t="n">
        <v>3000</v>
      </c>
      <c r="D35" s="11">
        <f>SUMIFS(Journal_Buchungen!E:E,Journal_Buchungen!D:D,"3. Zweckbetrieb",Journal_Buchungen!B:B,"Einnahme",Journal_Buchungen!F:F,"Zuschuss*")</f>
        <v>3000</v>
      </c>
      <c r="E35" s="10" t="n">
        <v>2500</v>
      </c>
      <c r="F35" s="11">
        <f>D35-C35</f>
        <v>0</v>
      </c>
      <c r="G35" s="12">
        <f>IF($D$56=0,0,D35/$D$56)</f>
        <v>0.0302114803625378</v>
      </c>
    </row>
    <row r="36" ht="22" customHeight="1">
      <c r="A36" s="13" t="inlineStr">
        <is>
          <t>3.E</t>
        </is>
      </c>
      <c r="B36" s="14" t="inlineStr">
        <is>
          <t>Zwischensumme Einnahmen Zweckbetrieb</t>
        </is>
      </c>
      <c r="C36" s="15">
        <f>SUM(C33:C35)</f>
        <v>23700</v>
      </c>
      <c r="D36" s="15">
        <f>SUM(D33:D35)</f>
        <v>24000</v>
      </c>
      <c r="E36" s="15">
        <f>SUM(E33:E35)</f>
        <v>21500</v>
      </c>
      <c r="F36" s="15">
        <f>D36-C36</f>
        <v>300</v>
      </c>
      <c r="G36" s="16">
        <f>IF($D$56=0,0,D36/$D$56)</f>
        <v>0.241691842900302</v>
      </c>
    </row>
    <row r="37" ht="22" customHeight="1">
      <c r="A37" s="6" t="inlineStr">
        <is>
          <t>B. Ausgaben Zweckbetrieb</t>
        </is>
      </c>
      <c r="B37" s="7" t="n"/>
      <c r="C37" s="7" t="n"/>
      <c r="D37" s="7" t="n"/>
      <c r="E37" s="7" t="n"/>
      <c r="F37" s="7" t="n"/>
      <c r="G37" s="7" t="n"/>
    </row>
    <row r="38" ht="22" customHeight="1">
      <c r="A38" s="8" t="inlineStr">
        <is>
          <t>3.4</t>
        </is>
      </c>
      <c r="B38" s="9" t="inlineStr">
        <is>
          <t>Übungsleiter- &amp; Trainerpauschalen (§ 3 Nr. 26 EStG)</t>
        </is>
      </c>
      <c r="C38" s="10" t="n">
        <v>9800</v>
      </c>
      <c r="D38" s="11">
        <f>SUMIFS(Journal_Buchungen!E:E,Journal_Buchungen!D:D,"3. Zweckbetrieb",Journal_Buchungen!B:B,"Ausgabe",Journal_Buchungen!F:F,"Übungsleiter*")</f>
        <v>10000</v>
      </c>
      <c r="E38" s="10" t="n">
        <v>9200</v>
      </c>
      <c r="F38" s="11">
        <f>D38-C38</f>
        <v>200</v>
      </c>
      <c r="G38" s="12">
        <f>IF($D$56=0,0,D38/$D$56)</f>
        <v>0.100704934541793</v>
      </c>
    </row>
    <row r="39" ht="22" customHeight="1">
      <c r="A39" s="8" t="inlineStr">
        <is>
          <t>3.5</t>
        </is>
      </c>
      <c r="B39" s="9" t="inlineStr">
        <is>
          <t>Sportgeräte &amp; Materialaufwand</t>
        </is>
      </c>
      <c r="C39" s="10" t="n">
        <v>4500</v>
      </c>
      <c r="D39" s="11">
        <f>SUMIFS(Journal_Buchungen!E:E,Journal_Buchungen!D:D,"3. Zweckbetrieb",Journal_Buchungen!B:B,"Ausgabe",Journal_Buchungen!F:F,"Material*")</f>
        <v>0</v>
      </c>
      <c r="E39" s="10" t="n">
        <v>4100</v>
      </c>
      <c r="F39" s="11">
        <f>D39-C39</f>
        <v>-4500</v>
      </c>
      <c r="G39" s="12">
        <f>IF($D$56=0,0,D39/$D$56)</f>
        <v>0</v>
      </c>
    </row>
    <row r="40" ht="22" customHeight="1">
      <c r="A40" s="8" t="inlineStr">
        <is>
          <t>3.6</t>
        </is>
      </c>
      <c r="B40" s="9" t="inlineStr">
        <is>
          <t>Hallenmieten &amp; Wettkampfgebühren</t>
        </is>
      </c>
      <c r="C40" s="10" t="n">
        <v>5200</v>
      </c>
      <c r="D40" s="11">
        <f>SUMIFS(Journal_Buchungen!E:E,Journal_Buchungen!D:D,"3. Zweckbetrieb",Journal_Buchungen!B:B,"Ausgabe",Journal_Buchungen!F:F,"Miete*")</f>
        <v>5200</v>
      </c>
      <c r="E40" s="10" t="n">
        <v>4900</v>
      </c>
      <c r="F40" s="11">
        <f>D40-C40</f>
        <v>0</v>
      </c>
      <c r="G40" s="12">
        <f>IF($D$56=0,0,D40/$D$56)</f>
        <v>0.0523665659617321</v>
      </c>
    </row>
    <row r="41" ht="22" customHeight="1">
      <c r="A41" s="13" t="inlineStr">
        <is>
          <t>3.A</t>
        </is>
      </c>
      <c r="B41" s="14" t="inlineStr">
        <is>
          <t>Zwischensumme Ausgaben Zweckbetrieb</t>
        </is>
      </c>
      <c r="C41" s="15">
        <f>SUM(C38:C40)</f>
        <v>19500</v>
      </c>
      <c r="D41" s="15">
        <f>SUM(D38:D40)</f>
        <v>15200</v>
      </c>
      <c r="E41" s="15">
        <f>SUM(E38:E40)</f>
        <v>18200</v>
      </c>
      <c r="F41" s="15">
        <f>D41-C41</f>
        <v>-4300</v>
      </c>
      <c r="G41" s="16">
        <f>IF($D$56=0,0,D41/$D$56)</f>
        <v>0.153071500503525</v>
      </c>
    </row>
    <row r="42" ht="22" customHeight="1">
      <c r="A42" s="17" t="inlineStr">
        <is>
          <t>S3</t>
        </is>
      </c>
      <c r="B42" s="18" t="inlineStr">
        <is>
          <t>SALDO 3: ZWECKBETRIEB</t>
        </is>
      </c>
      <c r="C42" s="19">
        <f>C36-C41</f>
        <v>4200</v>
      </c>
      <c r="D42" s="19">
        <f>D36-D41</f>
        <v>8800</v>
      </c>
      <c r="E42" s="19">
        <f>E36-E41</f>
        <v>3300</v>
      </c>
      <c r="F42" s="19">
        <f>D42-C42</f>
        <v>4600</v>
      </c>
      <c r="G42" s="20">
        <f>IF($D$58=0,0,D42/$D$58)</f>
        <v>0.14170692431562</v>
      </c>
    </row>
    <row r="43" ht="25" customHeight="1">
      <c r="A43" s="4" t="inlineStr">
        <is>
          <t>4. WIRTSCHAFTLICHER GESCHÄFTSBETRIEB (§ 64 AO - Gewerbliche Aktivitäten)</t>
        </is>
      </c>
      <c r="B43" s="5" t="n"/>
      <c r="C43" s="5" t="n"/>
      <c r="D43" s="5" t="n"/>
      <c r="E43" s="5" t="n"/>
      <c r="F43" s="5" t="n"/>
      <c r="G43" s="5" t="n"/>
    </row>
    <row r="44" ht="22" customHeight="1">
      <c r="A44" s="6" t="inlineStr">
        <is>
          <t>A. Einnahmen Wirtschaftlicher Geschäftsbetrieb</t>
        </is>
      </c>
      <c r="B44" s="7" t="n"/>
      <c r="C44" s="7" t="n"/>
      <c r="D44" s="7" t="n"/>
      <c r="E44" s="7" t="n"/>
      <c r="F44" s="7" t="n"/>
      <c r="G44" s="7" t="n"/>
    </row>
    <row r="45" ht="22" customHeight="1">
      <c r="A45" s="8" t="inlineStr">
        <is>
          <t>4.1</t>
        </is>
      </c>
      <c r="B45" s="9" t="inlineStr">
        <is>
          <t>Vereinsgastronomie &amp; Festbewirtung</t>
        </is>
      </c>
      <c r="C45" s="10" t="n">
        <v>16800</v>
      </c>
      <c r="D45" s="11">
        <f>SUMIFS(Journal_Buchungen!E:E,Journal_Buchungen!D:D,"4. Wirtschaftl. Geschäftsbetrieb",Journal_Buchungen!B:B,"Einnahme",Journal_Buchungen!F:F,"Gastronomie*")</f>
        <v>17200</v>
      </c>
      <c r="E45" s="10" t="n">
        <v>15400</v>
      </c>
      <c r="F45" s="11">
        <f>D45-C45</f>
        <v>400</v>
      </c>
      <c r="G45" s="12">
        <f>IF($D$56=0,0,D45/$D$56)</f>
        <v>0.173212487411883</v>
      </c>
    </row>
    <row r="46" ht="22" customHeight="1">
      <c r="A46" s="8" t="inlineStr">
        <is>
          <t>4.2</t>
        </is>
      </c>
      <c r="B46" s="9" t="inlineStr">
        <is>
          <t>Sponsoring &amp; Bandenwerbung</t>
        </is>
      </c>
      <c r="C46" s="10" t="n">
        <v>8500</v>
      </c>
      <c r="D46" s="11">
        <f>SUMIFS(Journal_Buchungen!E:E,Journal_Buchungen!D:D,"4. Wirtschaftl. Geschäftsbetrieb",Journal_Buchungen!B:B,"Einnahme",Journal_Buchungen!F:F,"Sponsoring*")</f>
        <v>8700</v>
      </c>
      <c r="E46" s="10" t="n">
        <v>7800</v>
      </c>
      <c r="F46" s="11">
        <f>D46-C46</f>
        <v>200</v>
      </c>
      <c r="G46" s="12">
        <f>IF($D$56=0,0,D46/$D$56)</f>
        <v>0.0876132930513595</v>
      </c>
    </row>
    <row r="47" ht="22" customHeight="1">
      <c r="A47" s="8" t="inlineStr">
        <is>
          <t>4.3</t>
        </is>
      </c>
      <c r="B47" s="9" t="inlineStr">
        <is>
          <t>Merchandising &amp; Vereinsbedarf</t>
        </is>
      </c>
      <c r="C47" s="10" t="n">
        <v>2200</v>
      </c>
      <c r="D47" s="11">
        <f>SUMIFS(Journal_Buchungen!E:E,Journal_Buchungen!D:D,"4. Wirtschaftl. Geschäftsbetrieb",Journal_Buchungen!B:B,"Einnahme",Journal_Buchungen!F:F,"Verkauf*")</f>
        <v>2300</v>
      </c>
      <c r="E47" s="10" t="n">
        <v>1950</v>
      </c>
      <c r="F47" s="11">
        <f>D47-C47</f>
        <v>100</v>
      </c>
      <c r="G47" s="12">
        <f>IF($D$56=0,0,D47/$D$56)</f>
        <v>0.0231621349446123</v>
      </c>
    </row>
    <row r="48" ht="22" customHeight="1">
      <c r="A48" s="13" t="inlineStr">
        <is>
          <t>4.E</t>
        </is>
      </c>
      <c r="B48" s="14" t="inlineStr">
        <is>
          <t>Zwischensumme Einnahmen Wirtschaftl. Geschäftsbetrieb</t>
        </is>
      </c>
      <c r="C48" s="15">
        <f>SUM(C45:C47)</f>
        <v>27500</v>
      </c>
      <c r="D48" s="15">
        <f>SUM(D45:D47)</f>
        <v>28200</v>
      </c>
      <c r="E48" s="15">
        <f>SUM(E45:E47)</f>
        <v>25150</v>
      </c>
      <c r="F48" s="15">
        <f>D48-C48</f>
        <v>700</v>
      </c>
      <c r="G48" s="16">
        <f>IF($D$56=0,0,D48/$D$56)</f>
        <v>0.283987915407855</v>
      </c>
    </row>
    <row r="49" ht="22" customHeight="1">
      <c r="A49" s="6" t="inlineStr">
        <is>
          <t>B. Ausgaben Wirtschaftlicher Geschäftsbetrieb</t>
        </is>
      </c>
      <c r="B49" s="7" t="n"/>
      <c r="C49" s="7" t="n"/>
      <c r="D49" s="7" t="n"/>
      <c r="E49" s="7" t="n"/>
      <c r="F49" s="7" t="n"/>
      <c r="G49" s="7" t="n"/>
    </row>
    <row r="50" ht="22" customHeight="1">
      <c r="A50" s="8" t="inlineStr">
        <is>
          <t>4.4</t>
        </is>
      </c>
      <c r="B50" s="9" t="inlineStr">
        <is>
          <t>Wareneinkauf Gastronomie &amp; Feste</t>
        </is>
      </c>
      <c r="C50" s="10" t="n">
        <v>8200</v>
      </c>
      <c r="D50" s="11">
        <f>SUMIFS(Journal_Buchungen!E:E,Journal_Buchungen!D:D,"4. Wirtschaftl. Geschäftsbetrieb",Journal_Buchungen!B:B,"Ausgabe",Journal_Buchungen!F:F,"Wareneinkauf*")</f>
        <v>8300</v>
      </c>
      <c r="E50" s="10" t="n">
        <v>7600</v>
      </c>
      <c r="F50" s="11">
        <f>D50-C50</f>
        <v>100</v>
      </c>
      <c r="G50" s="12">
        <f>IF($D$56=0,0,D50/$D$56)</f>
        <v>0.0835850956696878</v>
      </c>
    </row>
    <row r="51" ht="22" customHeight="1">
      <c r="A51" s="8" t="inlineStr">
        <is>
          <t>4.5</t>
        </is>
      </c>
      <c r="B51" s="9" t="inlineStr">
        <is>
          <t>Werbekosten &amp; Sponsoringaufwand</t>
        </is>
      </c>
      <c r="C51" s="10" t="n">
        <v>1500</v>
      </c>
      <c r="D51" s="11">
        <f>SUMIFS(Journal_Buchungen!E:E,Journal_Buchungen!D:D,"4. Wirtschaftl. Geschäftsbetrieb",Journal_Buchungen!B:B,"Ausgabe",Journal_Buchungen!F:F,"Werbung*")</f>
        <v>0</v>
      </c>
      <c r="E51" s="10" t="n">
        <v>1350</v>
      </c>
      <c r="F51" s="11">
        <f>D51-C51</f>
        <v>-1500</v>
      </c>
      <c r="G51" s="12">
        <f>IF($D$56=0,0,D51/$D$56)</f>
        <v>0</v>
      </c>
    </row>
    <row r="52" ht="22" customHeight="1">
      <c r="A52" s="8" t="inlineStr">
        <is>
          <t>4.6</t>
        </is>
      </c>
      <c r="B52" s="9" t="inlineStr">
        <is>
          <t>Umsatz- &amp; Ertragsteuern / Gewerbebetrieb</t>
        </is>
      </c>
      <c r="C52" s="10" t="n">
        <v>2100</v>
      </c>
      <c r="D52" s="11">
        <f>SUMIFS(Journal_Buchungen!E:E,Journal_Buchungen!D:D,"4. Wirtschaftl. Geschäftsbetrieb",Journal_Buchungen!B:B,"Ausgabe",Journal_Buchungen!F:F,"Steuer*")</f>
        <v>2100</v>
      </c>
      <c r="E52" s="10" t="n">
        <v>1900</v>
      </c>
      <c r="F52" s="11">
        <f>D52-C52</f>
        <v>0</v>
      </c>
      <c r="G52" s="12">
        <f>IF($D$56=0,0,D52/$D$56)</f>
        <v>0.0211480362537764</v>
      </c>
    </row>
    <row r="53" ht="22" customHeight="1">
      <c r="A53" s="13" t="inlineStr">
        <is>
          <t>4.A</t>
        </is>
      </c>
      <c r="B53" s="14" t="inlineStr">
        <is>
          <t>Zwischensumme Ausgaben Wirtschaftl. Geschäftsbetrieb</t>
        </is>
      </c>
      <c r="C53" s="15">
        <f>SUM(C50:C52)</f>
        <v>11800</v>
      </c>
      <c r="D53" s="15">
        <f>SUM(D50:D52)</f>
        <v>10400</v>
      </c>
      <c r="E53" s="15">
        <f>SUM(E50:E52)</f>
        <v>10850</v>
      </c>
      <c r="F53" s="15">
        <f>D53-C53</f>
        <v>-1400</v>
      </c>
      <c r="G53" s="16">
        <f>IF($D$56=0,0,D53/$D$56)</f>
        <v>0.104733131923464</v>
      </c>
    </row>
    <row r="54" ht="22" customHeight="1">
      <c r="A54" s="17" t="inlineStr">
        <is>
          <t>S4</t>
        </is>
      </c>
      <c r="B54" s="18" t="inlineStr">
        <is>
          <t>SALDO 4: WIRTSCHAFTLICHER GESCHÄFTSBETRIEB</t>
        </is>
      </c>
      <c r="C54" s="19">
        <f>C48-C53</f>
        <v>15700</v>
      </c>
      <c r="D54" s="19">
        <f>D48-D53</f>
        <v>17800</v>
      </c>
      <c r="E54" s="19">
        <f>E48-E53</f>
        <v>14300</v>
      </c>
      <c r="F54" s="19">
        <f>D54-C54</f>
        <v>2100</v>
      </c>
      <c r="G54" s="20">
        <f>IF($D$58=0,0,D54/$D$58)</f>
        <v>0.286634460547504</v>
      </c>
    </row>
    <row r="55" ht="25" customHeight="1">
      <c r="A55" s="21" t="inlineStr">
        <is>
          <t>GESAMTERGEBNIS DES VEREINS 2026</t>
        </is>
      </c>
      <c r="B55" s="5" t="n"/>
      <c r="C55" s="5" t="n"/>
      <c r="D55" s="5" t="n"/>
      <c r="E55" s="5" t="n"/>
      <c r="F55" s="5" t="n"/>
      <c r="G55" s="5" t="n"/>
    </row>
    <row r="56" ht="22" customHeight="1">
      <c r="A56" s="13" t="inlineStr">
        <is>
          <t>GES.E</t>
        </is>
      </c>
      <c r="B56" s="14" t="inlineStr">
        <is>
          <t>GESAMTEINNAHMEN DES VEREINS</t>
        </is>
      </c>
      <c r="C56" s="15">
        <f>C12+C25+C36+C48</f>
        <v>98250</v>
      </c>
      <c r="D56" s="15">
        <f>D12+D25+D36+D48</f>
        <v>99300</v>
      </c>
      <c r="E56" s="15">
        <f>E12+E25+E36+E48</f>
        <v>90770</v>
      </c>
      <c r="F56" s="15">
        <f>D56-C56</f>
        <v>1050</v>
      </c>
      <c r="G56" s="16">
        <f>IF($D$56=0,0,D56/$D$56)</f>
        <v>1</v>
      </c>
    </row>
    <row r="57" ht="22" customHeight="1">
      <c r="A57" s="13" t="inlineStr">
        <is>
          <t>GES.A</t>
        </is>
      </c>
      <c r="B57" s="14" t="inlineStr">
        <is>
          <t>GESAMTAUSGABEN DES VEREINS</t>
        </is>
      </c>
      <c r="C57" s="15">
        <f>C19+C29+C41+C53</f>
        <v>43950</v>
      </c>
      <c r="D57" s="15">
        <f>D19+D29+D41+D53</f>
        <v>37200</v>
      </c>
      <c r="E57" s="15">
        <f>E19+E29+E41+E53</f>
        <v>40770</v>
      </c>
      <c r="F57" s="15">
        <f>D57-C57</f>
        <v>-6750</v>
      </c>
      <c r="G57" s="16">
        <f>IF($D$56=0,0,D57/$D$56)</f>
        <v>0.374622356495468</v>
      </c>
    </row>
    <row r="58" ht="22" customHeight="1">
      <c r="A58" s="22" t="inlineStr">
        <is>
          <t>SALDO</t>
        </is>
      </c>
      <c r="B58" s="23" t="inlineStr">
        <is>
          <t>JAHRESÜBERSCHUSS / JAHRESFEHLBETRAG 2026</t>
        </is>
      </c>
      <c r="C58" s="24">
        <f>C56-C57</f>
        <v>54300</v>
      </c>
      <c r="D58" s="24">
        <f>D56-D57</f>
        <v>62100</v>
      </c>
      <c r="E58" s="24">
        <f>E56-E57</f>
        <v>50000</v>
      </c>
      <c r="F58" s="24">
        <f>D58-C58</f>
        <v>7800</v>
      </c>
      <c r="G58" s="25" t="inlineStr">
        <is>
          <t>-</t>
        </is>
      </c>
    </row>
    <row r="59" ht="22" customHeight="1">
      <c r="A59" s="26" t="inlineStr">
        <is>
          <t>RÜCK</t>
        </is>
      </c>
      <c r="B59" s="27" t="inlineStr">
        <is>
          <t>Zuführung zu Rücklagen gem. § 62 AO (freie &amp; gebundene Rücklagen)</t>
        </is>
      </c>
      <c r="C59" s="10" t="n">
        <v>4000</v>
      </c>
      <c r="D59" s="10" t="n">
        <v>4500</v>
      </c>
      <c r="E59" s="10" t="n">
        <v>4000</v>
      </c>
      <c r="F59" s="28">
        <f>D59-C59</f>
        <v>500</v>
      </c>
      <c r="G59" s="26" t="inlineStr">
        <is>
          <t>-</t>
        </is>
      </c>
    </row>
    <row r="60" ht="22" customHeight="1">
      <c r="A60" s="13" t="inlineStr">
        <is>
          <t>REST</t>
        </is>
      </c>
      <c r="B60" s="14" t="inlineStr">
        <is>
          <t>VERBLEIBENDER BILANZIÖSER SALDO / FREIE MITTEL</t>
        </is>
      </c>
      <c r="C60" s="29">
        <f>C58-C59</f>
        <v>50300</v>
      </c>
      <c r="D60" s="29">
        <f>D58-D59</f>
        <v>57600</v>
      </c>
      <c r="E60" s="29">
        <f>E58-E59</f>
        <v>46000</v>
      </c>
      <c r="F60" s="29">
        <f>D60-C60</f>
        <v>7300</v>
      </c>
      <c r="G60" s="30" t="inlineStr">
        <is>
          <t>-</t>
        </is>
      </c>
    </row>
  </sheetData>
  <mergeCells count="15">
    <mergeCell ref="A32:G32"/>
    <mergeCell ref="A13:G13"/>
    <mergeCell ref="A44:G44"/>
    <mergeCell ref="A1:G1"/>
    <mergeCell ref="A31:G31"/>
    <mergeCell ref="A6:G6"/>
    <mergeCell ref="A21:G21"/>
    <mergeCell ref="A22:G22"/>
    <mergeCell ref="A55:G55"/>
    <mergeCell ref="A26:G26"/>
    <mergeCell ref="A2:G2"/>
    <mergeCell ref="A43:G43"/>
    <mergeCell ref="A49:G49"/>
    <mergeCell ref="A5:G5"/>
    <mergeCell ref="A37:G37"/>
  </mergeCells>
  <pageMargins left="0.75" right="0.75" top="1" bottom="1" header="0.5" footer="0.5"/>
</worksheet>
</file>

<file path=xl/worksheets/sheet2.xml><?xml version="1.0" encoding="utf-8"?>
<worksheet xmlns="http://schemas.openxmlformats.org/spreadsheetml/2006/main">
  <sheetPr>
    <tabColor rgb="002A9BD8"/>
    <outlinePr summaryBelow="1" summaryRight="1"/>
    <pageSetUpPr/>
  </sheetPr>
  <dimension ref="A1:H23"/>
  <sheetViews>
    <sheetView showGridLines="1" workbookViewId="0">
      <pane ySplit="3" topLeftCell="A4" activePane="bottomLeft" state="frozen"/>
      <selection pane="bottomLeft" activeCell="A1" sqref="A1"/>
    </sheetView>
  </sheetViews>
  <sheetFormatPr baseColWidth="8" defaultRowHeight="15"/>
  <cols>
    <col width="30" customWidth="1" min="1" max="1"/>
    <col width="24" customWidth="1" min="2" max="2"/>
    <col width="24" customWidth="1" min="3" max="3"/>
    <col width="24" customWidth="1" min="4" max="4"/>
    <col width="16" customWidth="1" min="5" max="5"/>
    <col width="32" customWidth="1" min="6" max="6"/>
    <col width="38" customWidth="1" min="7" max="7"/>
    <col width="18" customWidth="1" min="8" max="8"/>
  </cols>
  <sheetData>
    <row r="1" ht="36" customHeight="1">
      <c r="A1" s="1" t="inlineStr">
        <is>
          <t>VEREINS-CONTROLLING &amp; JAHRESABSCHLUSS DASHBOARD 2026</t>
        </is>
      </c>
    </row>
    <row r="2" ht="20" customHeight="1">
      <c r="A2" s="2" t="inlineStr">
        <is>
          <t>Echtzeit-Kennzahlen, Vier-Sphären-Übersicht &amp; Stichtags-Liquidität zum 31.12.2026</t>
        </is>
      </c>
    </row>
    <row r="3" ht="14" customHeight="1"/>
    <row r="4" ht="18" customHeight="1">
      <c r="A4" s="31" t="inlineStr">
        <is>
          <t>GESAMTEINNAHMEN 2026</t>
        </is>
      </c>
      <c r="B4" s="32" t="n"/>
      <c r="C4" s="31" t="inlineStr">
        <is>
          <t>GESAMTAUSGABEN 2026</t>
        </is>
      </c>
      <c r="D4" s="32" t="n"/>
      <c r="E4" s="33" t="inlineStr">
        <is>
          <t>JAHRESÜBERSCHUSS</t>
        </is>
      </c>
      <c r="F4" s="34" t="n"/>
      <c r="G4" s="31" t="inlineStr">
        <is>
          <t>LIQUIDITÄT (31.12.)</t>
        </is>
      </c>
      <c r="H4" s="32" t="n"/>
    </row>
    <row r="5" ht="28" customHeight="1">
      <c r="A5" s="35">
        <f>Jahresabschluss_EÜR!D56</f>
        <v>99300</v>
      </c>
      <c r="B5" s="32" t="n"/>
      <c r="C5" s="35">
        <f>Jahresabschluss_EÜR!D57</f>
        <v>37200</v>
      </c>
      <c r="D5" s="32" t="n"/>
      <c r="E5" s="36">
        <f>Jahresabschluss_EÜR!D58</f>
        <v>62100</v>
      </c>
      <c r="F5" s="34" t="n"/>
      <c r="G5" s="35">
        <f>Vermoegensuebersicht!D15</f>
        <v>59120</v>
      </c>
      <c r="H5" s="32" t="n"/>
    </row>
    <row r="6" ht="18" customHeight="1">
      <c r="A6" s="37" t="inlineStr">
        <is>
          <t>Plan: =Jahresabschluss_EÜR!C56</t>
        </is>
      </c>
      <c r="B6" s="32" t="n"/>
      <c r="C6" s="37" t="inlineStr">
        <is>
          <t>Plan: =Jahresabschluss_EÜR!C57</t>
        </is>
      </c>
      <c r="D6" s="32" t="n"/>
      <c r="E6" s="38" t="inlineStr">
        <is>
          <t>Vorjahr: =Jahresabschluss_EÜR!E58</t>
        </is>
      </c>
      <c r="F6" s="34" t="n"/>
      <c r="G6" s="37" t="inlineStr">
        <is>
          <t>Kasse + Bankguthaben</t>
        </is>
      </c>
      <c r="H6" s="32" t="n"/>
    </row>
    <row r="7" ht="14" customHeight="1"/>
    <row r="8" ht="24" customHeight="1">
      <c r="A8" s="4" t="inlineStr">
        <is>
          <t>1. ERGEBNIS DER VIER STEUERLICHEN SPHÄREN (NACHWEIS GEMEINNÜTZIGKEIT § 64 AO)</t>
        </is>
      </c>
      <c r="B8" s="5" t="n"/>
      <c r="C8" s="5" t="n"/>
      <c r="D8" s="5" t="n"/>
      <c r="E8" s="5" t="n"/>
      <c r="F8" s="5" t="n"/>
      <c r="G8" s="5" t="n"/>
      <c r="H8" s="5" t="n"/>
    </row>
    <row r="9" ht="24" customHeight="1">
      <c r="A9" s="39" t="inlineStr">
        <is>
          <t>Sphäre / Bereich</t>
        </is>
      </c>
      <c r="B9" s="39" t="inlineStr">
        <is>
          <t>Einnahmen (€)</t>
        </is>
      </c>
      <c r="C9" s="39" t="inlineStr">
        <is>
          <t>Ausgaben (€)</t>
        </is>
      </c>
      <c r="D9" s="39" t="inlineStr">
        <is>
          <t>Saldo / Ergebnis (€)</t>
        </is>
      </c>
      <c r="E9" s="39" t="inlineStr">
        <is>
          <t>Kostendeckung (%)</t>
        </is>
      </c>
      <c r="F9" s="39" t="inlineStr">
        <is>
          <t>Steuerlicher Status</t>
        </is>
      </c>
      <c r="G9" s="39" t="inlineStr">
        <is>
          <t>Zulässiger Verlustausgleich</t>
        </is>
      </c>
      <c r="H9" s="39" t="inlineStr">
        <is>
          <t>Prüfbefund</t>
        </is>
      </c>
    </row>
    <row r="10" ht="22" customHeight="1">
      <c r="A10" s="40" t="inlineStr">
        <is>
          <t>1. Ideeller Bereich</t>
        </is>
      </c>
      <c r="B10" s="11">
        <f>Jahresabschluss_EÜR!D12</f>
        <v>41500</v>
      </c>
      <c r="C10" s="11">
        <f>Jahresabschluss_EÜR!D19</f>
        <v>9950</v>
      </c>
      <c r="D10" s="41">
        <f>B10-C10</f>
        <v>31550</v>
      </c>
      <c r="E10" s="12">
        <f>IF(C10=0,0,B10/C10)</f>
        <v>4.17085427135678</v>
      </c>
      <c r="F10" s="9" t="inlineStr">
        <is>
          <t>Steuerbefreit (§ 5 Abs. 1 Nr. 9 KStG)</t>
        </is>
      </c>
      <c r="G10" s="8" t="inlineStr">
        <is>
          <t>Ja (satzungsgemäß)</t>
        </is>
      </c>
      <c r="H10" s="42" t="str">
        <f>"OK (Überschuss)"</f>
        <v>OK (Überschuss)</v>
      </c>
    </row>
    <row r="11" ht="22" customHeight="1">
      <c r="A11" s="40" t="inlineStr">
        <is>
          <t>2. Vermögensverwaltung</t>
        </is>
      </c>
      <c r="B11" s="11">
        <f>Jahresabschluss_EÜR!D25</f>
        <v>5600</v>
      </c>
      <c r="C11" s="11">
        <f>Jahresabschluss_EÜR!D29</f>
        <v>1650</v>
      </c>
      <c r="D11" s="41">
        <f>B11-C11</f>
        <v>3950</v>
      </c>
      <c r="E11" s="12">
        <f>IF(C11=0,0,B11/C11)</f>
        <v>3.39393939393939</v>
      </c>
      <c r="F11" s="9" t="inlineStr">
        <is>
          <t>Partiell steuerbefreit (KSt/GewSt)</t>
        </is>
      </c>
      <c r="G11" s="8" t="inlineStr">
        <is>
          <t>Ja (darf ideell bezuschussen)</t>
        </is>
      </c>
      <c r="H11" s="42" t="str">
        <f>"OK (Ertrag)"</f>
        <v>OK (Ertrag)</v>
      </c>
    </row>
    <row r="12" ht="22" customHeight="1">
      <c r="A12" s="40" t="inlineStr">
        <is>
          <t>3. Zweckbetrieb</t>
        </is>
      </c>
      <c r="B12" s="11">
        <f>Jahresabschluss_EÜR!D36</f>
        <v>24000</v>
      </c>
      <c r="C12" s="11">
        <f>Jahresabschluss_EÜR!D41</f>
        <v>15200</v>
      </c>
      <c r="D12" s="41">
        <f>B12-C12</f>
        <v>8800</v>
      </c>
      <c r="E12" s="12">
        <f>IF(C12=0,0,B12/C12)</f>
        <v>1.57894736842105</v>
      </c>
      <c r="F12" s="9" t="inlineStr">
        <is>
          <t>Begünstigter Steuersatz 7% USt</t>
        </is>
      </c>
      <c r="G12" s="8" t="inlineStr">
        <is>
          <t>Ja (im Satzungszweck)</t>
        </is>
      </c>
      <c r="H12" s="42" t="str">
        <f>"OK (Kostendeckend)"</f>
        <v>OK (Kostendeckend)</v>
      </c>
    </row>
    <row r="13" ht="22" customHeight="1">
      <c r="A13" s="40" t="inlineStr">
        <is>
          <t>4. Wirtschaftl. Geschäftsbetrieb</t>
        </is>
      </c>
      <c r="B13" s="11">
        <f>Jahresabschluss_EÜR!D48</f>
        <v>28200</v>
      </c>
      <c r="C13" s="11">
        <f>Jahresabschluss_EÜR!D53</f>
        <v>10400</v>
      </c>
      <c r="D13" s="41">
        <f>B13-C13</f>
        <v>17800</v>
      </c>
      <c r="E13" s="12">
        <f>IF(C13=0,0,B13/C13)</f>
        <v>2.71153846153846</v>
      </c>
      <c r="F13" s="9" t="inlineStr">
        <is>
          <t>Voll steuerpflichtig (KSt/GewSt/USt)</t>
        </is>
      </c>
      <c r="G13" s="8" t="inlineStr">
        <is>
          <t>NEIN (Verbot Mittelfehlverwendung)</t>
        </is>
      </c>
      <c r="H13" s="42" t="str">
        <f>IF(D13&lt;0,"WARNUNG: Verlust!","OK (Gewinn)")</f>
        <v>OK (Gewinn)</v>
      </c>
    </row>
    <row r="14" ht="24" customHeight="1">
      <c r="A14" s="14" t="inlineStr">
        <is>
          <t>GESAMTSUMME</t>
        </is>
      </c>
      <c r="B14" s="29">
        <f>SUM(B10:B13)</f>
        <v>99300</v>
      </c>
      <c r="C14" s="29">
        <f>SUM(C10:C13)</f>
        <v>37200</v>
      </c>
      <c r="D14" s="29">
        <f>SUM(D10:D13)</f>
        <v>62100</v>
      </c>
      <c r="E14" s="43">
        <f>IF(C14=0,0,B14/C14)</f>
        <v>2.66935483870968</v>
      </c>
      <c r="F14" s="44" t="inlineStr">
        <is>
          <t>Gesamtverein</t>
        </is>
      </c>
      <c r="G14" s="30" t="inlineStr">
        <is>
          <t>-</t>
        </is>
      </c>
      <c r="H14" s="30" t="str">
        <f>IF(D14&gt;=0,"Überschuss","Fehlbetrag")</f>
        <v>Überschuss</v>
      </c>
    </row>
    <row r="15" ht="14" customHeight="1"/>
    <row r="16" ht="24" customHeight="1">
      <c r="A16" s="4" t="inlineStr">
        <is>
          <t>2. RECHTLICHE PRÜFUNG &amp; GRENZWERTE NACH § 141 AO (BILANZIERUNGSPFLICHT)</t>
        </is>
      </c>
      <c r="B16" s="5" t="n"/>
      <c r="C16" s="5" t="n"/>
      <c r="D16" s="5" t="n"/>
      <c r="E16" s="5" t="n"/>
      <c r="F16" s="5" t="n"/>
      <c r="G16" s="5" t="n"/>
      <c r="H16" s="5" t="n"/>
    </row>
    <row r="17" ht="24" customHeight="1">
      <c r="A17" s="39" t="inlineStr">
        <is>
          <t>Kriterium / Prüffeld</t>
        </is>
      </c>
      <c r="B17" s="39" t="inlineStr">
        <is>
          <t>Rechtliche Gesetzesgrundlage</t>
        </is>
      </c>
      <c r="C17" s="39" t="inlineStr">
        <is>
          <t>Gesetzlicher Grenzwert</t>
        </is>
      </c>
      <c r="D17" s="39" t="inlineStr">
        <is>
          <t>Ist-Wert Verein 2026</t>
        </is>
      </c>
      <c r="E17" s="39" t="inlineStr">
        <is>
          <t>Auslastung (%)</t>
        </is>
      </c>
      <c r="F17" s="39" t="inlineStr">
        <is>
          <t>Status &amp; Bewertung</t>
        </is>
      </c>
      <c r="G17" s="39" t="inlineStr">
        <is>
          <t>Handlungsempfehlung</t>
        </is>
      </c>
      <c r="H17" s="39" t="inlineStr">
        <is>
          <t>Relevanz</t>
        </is>
      </c>
    </row>
    <row r="18" ht="22" customHeight="1">
      <c r="A18" s="40" t="inlineStr">
        <is>
          <t>Umsatz wirtsch. Geschäftsbetrieb</t>
        </is>
      </c>
      <c r="B18" s="9" t="inlineStr">
        <is>
          <t>§ 141 Abs. 1 Nr. 1 AO</t>
        </is>
      </c>
      <c r="C18" s="11" t="n">
        <v>800000</v>
      </c>
      <c r="D18" s="41">
        <f>B13</f>
        <v>28200</v>
      </c>
      <c r="E18" s="12">
        <f>D18/C18</f>
        <v>0.03525</v>
      </c>
      <c r="F18" s="42" t="str">
        <f>IF(D18&lt;=C18,"Unkritisch / EÜR genügt","ACHTUNG: Bilanzierungspflicht!")</f>
        <v>Unkritisch / EÜR genügt</v>
      </c>
      <c r="G18" s="9" t="inlineStr">
        <is>
          <t>Einfache EÜR rechtlich vollzulässig</t>
        </is>
      </c>
      <c r="H18" s="8" t="inlineStr">
        <is>
          <t>Hoch</t>
        </is>
      </c>
    </row>
    <row r="19" ht="22" customHeight="1">
      <c r="A19" s="40" t="inlineStr">
        <is>
          <t>Gewinn wirtsch. Geschäftsbetrieb</t>
        </is>
      </c>
      <c r="B19" s="9" t="inlineStr">
        <is>
          <t>§ 141 Abs. 1 Nr. 4 AO</t>
        </is>
      </c>
      <c r="C19" s="11" t="n">
        <v>80000</v>
      </c>
      <c r="D19" s="41">
        <f>D13</f>
        <v>17800</v>
      </c>
      <c r="E19" s="12">
        <f>IF(D19&lt;=0,0,D19/C19)</f>
        <v>0.2225</v>
      </c>
      <c r="F19" s="42" t="str">
        <f>IF(D19&lt;=C19,"Unkritisch / EÜR genügt","ACHTUNG: Bilanzierungspflicht!")</f>
        <v>Unkritisch / EÜR genügt</v>
      </c>
      <c r="G19" s="9" t="inlineStr">
        <is>
          <t>Kein Bilanzierungszwang durch FA</t>
        </is>
      </c>
      <c r="H19" s="8" t="inlineStr">
        <is>
          <t>Hoch</t>
        </is>
      </c>
    </row>
    <row r="20" ht="22" customHeight="1">
      <c r="A20" s="40" t="inlineStr">
        <is>
          <t>Körperschaftsteuer-Freibetrag</t>
        </is>
      </c>
      <c r="B20" s="9" t="inlineStr">
        <is>
          <t>§ 5 Abs. 1 Nr. 9 KStG / § 64 Abs. 3 AO</t>
        </is>
      </c>
      <c r="C20" s="11" t="n">
        <v>45000</v>
      </c>
      <c r="D20" s="41">
        <f>B13</f>
        <v>28200</v>
      </c>
      <c r="E20" s="12">
        <f>D20/C20</f>
        <v>0.626666666666667</v>
      </c>
      <c r="F20" s="42" t="str">
        <f>IF(D20&lt;=C20,"Steuerfrei (unter 45.000 €)","Steuerpflichtig / KSt-Erklärung")</f>
        <v>Steuerfrei (unter 45.000 €)</v>
      </c>
      <c r="G20" s="9" t="inlineStr">
        <is>
          <t>Besteuerungsgrenze 45.000 € beachten</t>
        </is>
      </c>
      <c r="H20" s="8" t="inlineStr">
        <is>
          <t>Sehr hoch</t>
        </is>
      </c>
    </row>
    <row r="21" ht="22" customHeight="1">
      <c r="A21" s="40" t="inlineStr">
        <is>
          <t>Aufbewahrungspflicht Belege</t>
        </is>
      </c>
      <c r="B21" s="9" t="inlineStr">
        <is>
          <t>§ 147 Abs. 3 Satz 1 AO</t>
        </is>
      </c>
      <c r="C21" s="45" t="n">
        <v>8</v>
      </c>
      <c r="D21" s="46" t="n">
        <v>8</v>
      </c>
      <c r="E21" s="12" t="n">
        <v>1</v>
      </c>
      <c r="F21" s="42" t="inlineStr">
        <is>
          <t>"Eingehalten (8 Jahre)"</t>
        </is>
      </c>
      <c r="G21" s="9" t="inlineStr">
        <is>
          <t>Buchungsbelege bis 31.12.2034 archivieren</t>
        </is>
      </c>
      <c r="H21" s="8" t="inlineStr">
        <is>
          <t>Gesetzlich</t>
        </is>
      </c>
    </row>
    <row r="22" ht="22" customHeight="1">
      <c r="A22" s="40" t="inlineStr">
        <is>
          <t>Aufbewahrung Bücher &amp; Abschlüsse</t>
        </is>
      </c>
      <c r="B22" s="9" t="inlineStr">
        <is>
          <t>§ 147 Abs. 1 Nr. 1 AO</t>
        </is>
      </c>
      <c r="C22" s="45" t="n">
        <v>10</v>
      </c>
      <c r="D22" s="46" t="n">
        <v>10</v>
      </c>
      <c r="E22" s="12" t="n">
        <v>1</v>
      </c>
      <c r="F22" s="42" t="inlineStr">
        <is>
          <t>"Eingehalten (10 Jahre)"</t>
        </is>
      </c>
      <c r="G22" s="9" t="inlineStr">
        <is>
          <t>Jahresabschluss bis 31.12.2036 archivieren</t>
        </is>
      </c>
      <c r="H22" s="8" t="inlineStr">
        <is>
          <t>Gesetzlich</t>
        </is>
      </c>
    </row>
    <row r="23" ht="22" customHeight="1">
      <c r="A23" s="40" t="inlineStr">
        <is>
          <t>Kassensturz-Übereinstimmung (31.12.)</t>
        </is>
      </c>
      <c r="B23" s="9" t="inlineStr">
        <is>
          <t>§ 27 i.V.m. § 666 BGB</t>
        </is>
      </c>
      <c r="C23" s="11" t="n">
        <v>0</v>
      </c>
      <c r="D23" s="41">
        <f>Vermoegensuebersicht!D29</f>
        <v>0</v>
      </c>
      <c r="E23" s="8" t="inlineStr">
        <is>
          <t>-</t>
        </is>
      </c>
      <c r="F23" s="42" t="str">
        <f>IF(D23=0,"Perfekt abgestimmt","Differenz klären!")</f>
        <v>Perfekt abgestimmt</v>
      </c>
      <c r="G23" s="9" t="inlineStr">
        <is>
          <t>Kassenprüfer-Testat erteilbar</t>
        </is>
      </c>
      <c r="H23" s="8" t="inlineStr">
        <is>
          <t>Unverzichtbar</t>
        </is>
      </c>
    </row>
  </sheetData>
  <mergeCells count="16">
    <mergeCell ref="A4:B4"/>
    <mergeCell ref="G4:H4"/>
    <mergeCell ref="E4:F4"/>
    <mergeCell ref="E6:F6"/>
    <mergeCell ref="C6:D6"/>
    <mergeCell ref="A2:H2"/>
    <mergeCell ref="A16:H16"/>
    <mergeCell ref="C5:D5"/>
    <mergeCell ref="A5:B5"/>
    <mergeCell ref="G5:H5"/>
    <mergeCell ref="E5:F5"/>
    <mergeCell ref="G6:H6"/>
    <mergeCell ref="A1:H1"/>
    <mergeCell ref="A8:H8"/>
    <mergeCell ref="A6:B6"/>
    <mergeCell ref="C4:D4"/>
  </mergeCells>
  <pageMargins left="0.75" right="0.75" top="1" bottom="1" header="0.5" footer="0.5"/>
</worksheet>
</file>

<file path=xl/worksheets/sheet3.xml><?xml version="1.0" encoding="utf-8"?>
<worksheet xmlns="http://schemas.openxmlformats.org/spreadsheetml/2006/main">
  <sheetPr>
    <tabColor rgb="00388E3C"/>
    <outlinePr summaryBelow="1" summaryRight="1"/>
    <pageSetUpPr/>
  </sheetPr>
  <dimension ref="A1:G29"/>
  <sheetViews>
    <sheetView showGridLines="1" workbookViewId="0">
      <pane ySplit="4" topLeftCell="A5" activePane="bottomLeft" state="frozen"/>
      <selection pane="bottomLeft" activeCell="A1" sqref="A1"/>
    </sheetView>
  </sheetViews>
  <sheetFormatPr baseColWidth="8" defaultRowHeight="15"/>
  <cols>
    <col width="12" customWidth="1" min="1" max="1"/>
    <col width="46" customWidth="1" min="2" max="2"/>
    <col width="20" customWidth="1" min="3" max="3"/>
    <col width="20" customWidth="1" min="4" max="4"/>
    <col width="18" customWidth="1" min="5" max="5"/>
    <col width="24" customWidth="1" min="6" max="6"/>
    <col width="34" customWidth="1" min="7" max="7"/>
  </cols>
  <sheetData>
    <row r="1" ht="36" customHeight="1">
      <c r="A1" s="1" t="inlineStr">
        <is>
          <t>VERMÖGENSÜBERSICHT &amp; ABSTIMMUNG ZUM 31.12.2026</t>
        </is>
      </c>
    </row>
    <row r="2" ht="20" customHeight="1">
      <c r="A2" s="2" t="inlineStr">
        <is>
          <t>Vermögensstatus, Rücklagenentwicklung gem. § 62 AO und Cent-genauer Saldenabgleich</t>
        </is>
      </c>
    </row>
    <row r="3" ht="12" customHeight="1"/>
    <row r="4" ht="26" customHeight="1">
      <c r="A4" s="3" t="inlineStr">
        <is>
          <t>Pos.-Nr.</t>
        </is>
      </c>
      <c r="B4" s="3" t="inlineStr">
        <is>
          <t>Vermögensgegenstand / Kapitalposten</t>
        </is>
      </c>
      <c r="C4" s="3" t="inlineStr">
        <is>
          <t>Stand 01.01.2026 (€)</t>
        </is>
      </c>
      <c r="D4" s="3" t="inlineStr">
        <is>
          <t>Stand 31.12.2026 (€)</t>
        </is>
      </c>
      <c r="E4" s="3" t="inlineStr">
        <is>
          <t>Veränderung (€)</t>
        </is>
      </c>
      <c r="F4" s="3" t="inlineStr">
        <is>
          <t>Kategorie</t>
        </is>
      </c>
      <c r="G4" s="3" t="inlineStr">
        <is>
          <t>Nachweis / Belegstelle</t>
        </is>
      </c>
    </row>
    <row r="5" ht="25" customHeight="1">
      <c r="A5" s="4" t="inlineStr">
        <is>
          <t>I. AKTIVA (VERMÖGENSWERTE DES VEREINS)</t>
        </is>
      </c>
      <c r="B5" s="5" t="n"/>
      <c r="C5" s="5" t="n"/>
      <c r="D5" s="5" t="n"/>
      <c r="E5" s="5" t="n"/>
      <c r="F5" s="5" t="n"/>
      <c r="G5" s="5" t="n"/>
    </row>
    <row r="6" ht="22" customHeight="1">
      <c r="A6" s="6" t="inlineStr">
        <is>
          <t>A. Anlagevermögen</t>
        </is>
      </c>
      <c r="B6" s="7" t="n"/>
      <c r="C6" s="7" t="n"/>
      <c r="D6" s="7" t="n"/>
      <c r="E6" s="7" t="n"/>
      <c r="F6" s="7" t="n"/>
      <c r="G6" s="7" t="n"/>
    </row>
    <row r="7" ht="22" customHeight="1">
      <c r="A7" s="8" t="inlineStr">
        <is>
          <t>A.1</t>
        </is>
      </c>
      <c r="B7" s="9" t="inlineStr">
        <is>
          <t>Sachanlagen, Gebäude &amp; Vereinsheim</t>
        </is>
      </c>
      <c r="C7" s="10" t="n">
        <v>45000</v>
      </c>
      <c r="D7" s="10" t="n">
        <v>42500</v>
      </c>
      <c r="E7" s="11">
        <f>D7-C7</f>
        <v>-2500</v>
      </c>
      <c r="F7" s="9" t="inlineStr">
        <is>
          <t>Anlagevermögen</t>
        </is>
      </c>
      <c r="G7" s="27" t="inlineStr">
        <is>
          <t>Anlagenspiegel / AfA-Tabelle</t>
        </is>
      </c>
    </row>
    <row r="8" ht="22" customHeight="1">
      <c r="A8" s="8" t="inlineStr">
        <is>
          <t>A.2</t>
        </is>
      </c>
      <c r="B8" s="9" t="inlineStr">
        <is>
          <t>Sport- &amp; Trainingsgeräte (beweglich)</t>
        </is>
      </c>
      <c r="C8" s="10" t="n">
        <v>12400</v>
      </c>
      <c r="D8" s="10" t="n">
        <v>14200</v>
      </c>
      <c r="E8" s="11">
        <f>D8-C8</f>
        <v>1800</v>
      </c>
      <c r="F8" s="9" t="inlineStr">
        <is>
          <t>Anlagevermögen</t>
        </is>
      </c>
      <c r="G8" s="27" t="inlineStr">
        <is>
          <t>Inventarverzeichnis</t>
        </is>
      </c>
    </row>
    <row r="9" ht="22" customHeight="1">
      <c r="A9" s="13" t="inlineStr">
        <is>
          <t>SUM.A</t>
        </is>
      </c>
      <c r="B9" s="14" t="inlineStr">
        <is>
          <t>Summe Anlagevermögen</t>
        </is>
      </c>
      <c r="C9" s="15">
        <f>SUM(C7:C8)</f>
        <v>57400</v>
      </c>
      <c r="D9" s="15">
        <f>SUM(D7:D8)</f>
        <v>56700</v>
      </c>
      <c r="E9" s="15">
        <f>D9-C9</f>
        <v>-700</v>
      </c>
      <c r="F9" s="14" t="inlineStr">
        <is>
          <t>Anlagevermögen</t>
        </is>
      </c>
      <c r="G9" s="47" t="inlineStr">
        <is>
          <t>Bilanzposten</t>
        </is>
      </c>
    </row>
    <row r="10" ht="22" customHeight="1">
      <c r="A10" s="6" t="inlineStr">
        <is>
          <t>B. Umlaufvermögen (Liquide Mittel &amp; Forderungen)</t>
        </is>
      </c>
      <c r="B10" s="7" t="n"/>
      <c r="C10" s="7" t="n"/>
      <c r="D10" s="7" t="n"/>
      <c r="E10" s="7" t="n"/>
      <c r="F10" s="7" t="n"/>
      <c r="G10" s="7" t="n"/>
    </row>
    <row r="11" ht="22" customHeight="1">
      <c r="A11" s="8" t="inlineStr">
        <is>
          <t>B.1</t>
        </is>
      </c>
      <c r="B11" s="9" t="inlineStr">
        <is>
          <t>Barkasse Hauptkasse (Handkasse Kassenwart)</t>
        </is>
      </c>
      <c r="C11" s="10" t="n">
        <v>450</v>
      </c>
      <c r="D11" s="10" t="n">
        <v>680</v>
      </c>
      <c r="E11" s="11">
        <f>D11-C11</f>
        <v>230</v>
      </c>
      <c r="F11" s="9" t="inlineStr">
        <is>
          <t>Liquide Mittel</t>
        </is>
      </c>
      <c r="G11" s="27" t="inlineStr">
        <is>
          <t>Kassenbuch / Zählprotokoll</t>
        </is>
      </c>
    </row>
    <row r="12" ht="22" customHeight="1">
      <c r="A12" s="8" t="inlineStr">
        <is>
          <t>B.2</t>
        </is>
      </c>
      <c r="B12" s="9" t="inlineStr">
        <is>
          <t>Barkasse Vereinsheim / Sportplatz</t>
        </is>
      </c>
      <c r="C12" s="10" t="n">
        <v>820</v>
      </c>
      <c r="D12" s="10" t="n">
        <v>1150</v>
      </c>
      <c r="E12" s="11">
        <f>D12-C12</f>
        <v>330</v>
      </c>
      <c r="F12" s="9" t="inlineStr">
        <is>
          <t>Liquide Mittel</t>
        </is>
      </c>
      <c r="G12" s="27" t="inlineStr">
        <is>
          <t>Kassenbuch Vereinsgastronomie</t>
        </is>
      </c>
    </row>
    <row r="13" ht="22" customHeight="1">
      <c r="A13" s="8" t="inlineStr">
        <is>
          <t>B.3</t>
        </is>
      </c>
      <c r="B13" s="9" t="inlineStr">
        <is>
          <t>Girokonto Sparkasse (Kto-Nr. ...1234)</t>
        </is>
      </c>
      <c r="C13" s="10" t="n">
        <v>18650</v>
      </c>
      <c r="D13" s="10" t="n">
        <v>31490</v>
      </c>
      <c r="E13" s="11">
        <f>D13-C13</f>
        <v>12840</v>
      </c>
      <c r="F13" s="9" t="inlineStr">
        <is>
          <t>Bankguthaben</t>
        </is>
      </c>
      <c r="G13" s="27" t="inlineStr">
        <is>
          <t>Kontoauszug Nr. 12 zum 31.12.</t>
        </is>
      </c>
    </row>
    <row r="14" ht="22" customHeight="1">
      <c r="A14" s="8" t="inlineStr">
        <is>
          <t>B.4</t>
        </is>
      </c>
      <c r="B14" s="9" t="inlineStr">
        <is>
          <t>Festgeldkonto / Tagesgeldreserve</t>
        </is>
      </c>
      <c r="C14" s="10" t="n">
        <v>25000</v>
      </c>
      <c r="D14" s="10" t="n">
        <v>25800</v>
      </c>
      <c r="E14" s="11">
        <f>D14-C14</f>
        <v>800</v>
      </c>
      <c r="F14" s="9" t="inlineStr">
        <is>
          <t>Bankguthaben</t>
        </is>
      </c>
      <c r="G14" s="27" t="inlineStr">
        <is>
          <t>Depotauszug zum 31.12.</t>
        </is>
      </c>
    </row>
    <row r="15" ht="22" customHeight="1">
      <c r="A15" s="13" t="inlineStr">
        <is>
          <t>SUM.B</t>
        </is>
      </c>
      <c r="B15" s="14" t="inlineStr">
        <is>
          <t>Summe Umlaufvermögen (Liquidität zum Stichtag)</t>
        </is>
      </c>
      <c r="C15" s="15">
        <f>SUM(C11:C14)</f>
        <v>44920</v>
      </c>
      <c r="D15" s="15">
        <f>SUM(D11:D14)</f>
        <v>59120</v>
      </c>
      <c r="E15" s="15">
        <f>D15-C15</f>
        <v>14200</v>
      </c>
      <c r="F15" s="14" t="inlineStr">
        <is>
          <t>Umlaufvermögen</t>
        </is>
      </c>
      <c r="G15" s="47" t="inlineStr">
        <is>
          <t>Kassen- &amp; Bankbestände</t>
        </is>
      </c>
    </row>
    <row r="16" ht="22" customHeight="1">
      <c r="A16" s="22" t="inlineStr">
        <is>
          <t>AKTIVA</t>
        </is>
      </c>
      <c r="B16" s="23" t="inlineStr">
        <is>
          <t>SUMME AKTIVA (GESAMTVERMÖGEN)</t>
        </is>
      </c>
      <c r="C16" s="24">
        <f>C9+C15</f>
        <v>102320</v>
      </c>
      <c r="D16" s="24">
        <f>D9+D15</f>
        <v>115820</v>
      </c>
      <c r="E16" s="24">
        <f>D16-C16</f>
        <v>13500</v>
      </c>
      <c r="F16" s="48" t="inlineStr">
        <is>
          <t>Gesamtvermögen</t>
        </is>
      </c>
      <c r="G16" s="49" t="inlineStr">
        <is>
          <t>Prüfbasis Kassenprüfer</t>
        </is>
      </c>
    </row>
    <row r="17" ht="25" customHeight="1">
      <c r="A17" s="4" t="inlineStr">
        <is>
          <t>II. PASSIVA (EIGENKAPITAL, RÜCKLAGEN &amp; VERBINDLICHKEITEN)</t>
        </is>
      </c>
      <c r="B17" s="5" t="n"/>
      <c r="C17" s="5" t="n"/>
      <c r="D17" s="5" t="n"/>
      <c r="E17" s="5" t="n"/>
      <c r="F17" s="5" t="n"/>
      <c r="G17" s="5" t="n"/>
    </row>
    <row r="18" ht="22" customHeight="1">
      <c r="A18" s="6" t="inlineStr">
        <is>
          <t>C. Eigenkapital &amp; Rücklagen gem. § 62 AO</t>
        </is>
      </c>
      <c r="B18" s="7" t="n"/>
      <c r="C18" s="7" t="n"/>
      <c r="D18" s="7" t="n"/>
      <c r="E18" s="7" t="n"/>
      <c r="F18" s="7" t="n"/>
      <c r="G18" s="7" t="n"/>
    </row>
    <row r="19" ht="22" customHeight="1">
      <c r="A19" s="8" t="inlineStr">
        <is>
          <t>C.1</t>
        </is>
      </c>
      <c r="B19" s="9" t="inlineStr">
        <is>
          <t>Freie Rücklage (§ 62 Abs. 1 Nr. 3 AO)</t>
        </is>
      </c>
      <c r="C19" s="10" t="n">
        <v>28000</v>
      </c>
      <c r="D19" s="10" t="n">
        <v>30500</v>
      </c>
      <c r="E19" s="11">
        <f>D19-C19</f>
        <v>2500</v>
      </c>
      <c r="F19" s="9" t="inlineStr">
        <is>
          <t>Rücklagen</t>
        </is>
      </c>
      <c r="G19" s="27" t="inlineStr">
        <is>
          <t>Nachweis Rücklagenbildung</t>
        </is>
      </c>
    </row>
    <row r="20" ht="22" customHeight="1">
      <c r="A20" s="8" t="inlineStr">
        <is>
          <t>C.2</t>
        </is>
      </c>
      <c r="B20" s="9" t="inlineStr">
        <is>
          <t>Zweckgebundene Rücklage (Sanierung Clubheim)</t>
        </is>
      </c>
      <c r="C20" s="10" t="n">
        <v>15000</v>
      </c>
      <c r="D20" s="10" t="n">
        <v>17000</v>
      </c>
      <c r="E20" s="11">
        <f>D20-C20</f>
        <v>2000</v>
      </c>
      <c r="F20" s="9" t="inlineStr">
        <is>
          <t>Rücklagen</t>
        </is>
      </c>
      <c r="G20" s="27" t="inlineStr">
        <is>
          <t>Beschluss MV vom 15.03.2024</t>
        </is>
      </c>
    </row>
    <row r="21" ht="22" customHeight="1">
      <c r="A21" s="8" t="inlineStr">
        <is>
          <t>C.3</t>
        </is>
      </c>
      <c r="B21" s="9" t="inlineStr">
        <is>
          <t>Betriebsmittelrücklage (Periodenreserve)</t>
        </is>
      </c>
      <c r="C21" s="10" t="n">
        <v>12500</v>
      </c>
      <c r="D21" s="10" t="n">
        <v>12500</v>
      </c>
      <c r="E21" s="11">
        <f>D21-C21</f>
        <v>0</v>
      </c>
      <c r="F21" s="9" t="inlineStr">
        <is>
          <t>Rücklagen</t>
        </is>
      </c>
      <c r="G21" s="27" t="inlineStr">
        <is>
          <t>Satzungsmäßige Reserve</t>
        </is>
      </c>
    </row>
    <row r="22" ht="22" customHeight="1">
      <c r="A22" s="8" t="inlineStr">
        <is>
          <t>C.4</t>
        </is>
      </c>
      <c r="B22" s="9" t="inlineStr">
        <is>
          <t>Vereinskapital / Vorjahresbestand</t>
        </is>
      </c>
      <c r="C22" s="10" t="n">
        <v>44220</v>
      </c>
      <c r="D22" s="10" t="n">
        <v>52920</v>
      </c>
      <c r="E22" s="11">
        <f>D22-C22</f>
        <v>8700</v>
      </c>
      <c r="F22" s="9" t="inlineStr">
        <is>
          <t>Vereinskapital</t>
        </is>
      </c>
      <c r="G22" s="27" t="inlineStr">
        <is>
          <t>Fortschreibung Reinvermögen</t>
        </is>
      </c>
    </row>
    <row r="23" ht="22" customHeight="1">
      <c r="A23" s="13" t="inlineStr">
        <is>
          <t>SUM.C</t>
        </is>
      </c>
      <c r="B23" s="14" t="inlineStr">
        <is>
          <t>Summe Eigenkapital &amp; Rücklagen</t>
        </is>
      </c>
      <c r="C23" s="15">
        <f>SUM(C19:C22)</f>
        <v>99720</v>
      </c>
      <c r="D23" s="15">
        <f>SUM(D19:D22)</f>
        <v>112920</v>
      </c>
      <c r="E23" s="15">
        <f>D23-C23</f>
        <v>13200</v>
      </c>
      <c r="F23" s="14" t="inlineStr">
        <is>
          <t>Eigenkapital</t>
        </is>
      </c>
      <c r="G23" s="47" t="inlineStr">
        <is>
          <t>Eigenmittelnachweis</t>
        </is>
      </c>
    </row>
    <row r="24" ht="22" customHeight="1">
      <c r="A24" s="6" t="inlineStr">
        <is>
          <t>D. Verbindlichkeiten (Fremdkapital)</t>
        </is>
      </c>
      <c r="B24" s="7" t="n"/>
      <c r="C24" s="7" t="n"/>
      <c r="D24" s="7" t="n"/>
      <c r="E24" s="7" t="n"/>
      <c r="F24" s="7" t="n"/>
      <c r="G24" s="7" t="n"/>
    </row>
    <row r="25" ht="22" customHeight="1">
      <c r="A25" s="8" t="inlineStr">
        <is>
          <t>D.1</t>
        </is>
      </c>
      <c r="B25" s="9" t="inlineStr">
        <is>
          <t>Noch nicht abgerechnete Übungsleiterpauschalen</t>
        </is>
      </c>
      <c r="C25" s="10" t="n">
        <v>1800</v>
      </c>
      <c r="D25" s="10" t="n">
        <v>1900</v>
      </c>
      <c r="E25" s="11">
        <f>D25-C25</f>
        <v>100</v>
      </c>
      <c r="F25" s="9" t="inlineStr">
        <is>
          <t>Verbindlichkeit</t>
        </is>
      </c>
      <c r="G25" s="27" t="inlineStr">
        <is>
          <t>Übungsleiterabrechnungen Q4</t>
        </is>
      </c>
    </row>
    <row r="26" ht="22" customHeight="1">
      <c r="A26" s="8" t="inlineStr">
        <is>
          <t>D.2</t>
        </is>
      </c>
      <c r="B26" s="9" t="inlineStr">
        <is>
          <t>Offene Rechnungen &amp; Lieferantenverbindlichkeiten</t>
        </is>
      </c>
      <c r="C26" s="10" t="n">
        <v>800</v>
      </c>
      <c r="D26" s="10" t="n">
        <v>1000</v>
      </c>
      <c r="E26" s="11">
        <f>D26-C26</f>
        <v>200</v>
      </c>
      <c r="F26" s="9" t="inlineStr">
        <is>
          <t>Verbindlichkeit</t>
        </is>
      </c>
      <c r="G26" s="27" t="inlineStr">
        <is>
          <t>Eingangsrechnungen Dezember</t>
        </is>
      </c>
    </row>
    <row r="27" ht="22" customHeight="1">
      <c r="A27" s="13" t="inlineStr">
        <is>
          <t>SUM.D</t>
        </is>
      </c>
      <c r="B27" s="14" t="inlineStr">
        <is>
          <t>Summe Verbindlichkeiten</t>
        </is>
      </c>
      <c r="C27" s="15">
        <f>SUM(C25:C26)</f>
        <v>2600</v>
      </c>
      <c r="D27" s="15">
        <f>SUM(D25:D26)</f>
        <v>2900</v>
      </c>
      <c r="E27" s="15">
        <f>D27-C27</f>
        <v>300</v>
      </c>
      <c r="F27" s="14" t="inlineStr">
        <is>
          <t>Fremdkapital</t>
        </is>
      </c>
      <c r="G27" s="47" t="inlineStr">
        <is>
          <t>Verbindlichkeitenspiegel</t>
        </is>
      </c>
    </row>
    <row r="28" ht="22" customHeight="1">
      <c r="A28" s="22" t="inlineStr">
        <is>
          <t>PASSIVA</t>
        </is>
      </c>
      <c r="B28" s="23" t="inlineStr">
        <is>
          <t>SUMME PASSIVA (GESAMTKAPITAL)</t>
        </is>
      </c>
      <c r="C28" s="24">
        <f>C23+C27</f>
        <v>102320</v>
      </c>
      <c r="D28" s="24">
        <f>D23+D27</f>
        <v>115820</v>
      </c>
      <c r="E28" s="24">
        <f>D28-C28</f>
        <v>13500</v>
      </c>
      <c r="F28" s="48" t="inlineStr">
        <is>
          <t>Gesamtkapital</t>
        </is>
      </c>
      <c r="G28" s="49" t="inlineStr">
        <is>
          <t>Gegenüberstellung Aktiva</t>
        </is>
      </c>
    </row>
    <row r="29" ht="22" customHeight="1">
      <c r="A29" s="50" t="inlineStr">
        <is>
          <t>DIFF</t>
        </is>
      </c>
      <c r="B29" s="51" t="inlineStr">
        <is>
          <t>Abstimmungsdifferenz (Aktiva ./. Passiva)</t>
        </is>
      </c>
      <c r="C29" s="52">
        <f>C16-C28</f>
        <v>0</v>
      </c>
      <c r="D29" s="52">
        <f>D16-D28</f>
        <v>0</v>
      </c>
      <c r="E29" s="52">
        <f>D29-C29</f>
        <v>0</v>
      </c>
      <c r="F29" s="53" t="inlineStr">
        <is>
          <t>Kontrollzeile</t>
        </is>
      </c>
      <c r="G29" s="53" t="str">
        <f>IF(D29=0,"Ausgeglichen (0,00 €)","DIFFERENZ!")</f>
        <v>Ausgeglichen (0,00 €)</v>
      </c>
    </row>
  </sheetData>
  <mergeCells count="8">
    <mergeCell ref="A1:G1"/>
    <mergeCell ref="A17:G17"/>
    <mergeCell ref="A18:G18"/>
    <mergeCell ref="A6:G6"/>
    <mergeCell ref="A24:G24"/>
    <mergeCell ref="A2:G2"/>
    <mergeCell ref="A10:G10"/>
    <mergeCell ref="A5:G5"/>
  </mergeCells>
  <pageMargins left="0.75" right="0.75" top="1" bottom="1" header="0.5" footer="0.5"/>
</worksheet>
</file>

<file path=xl/worksheets/sheet4.xml><?xml version="1.0" encoding="utf-8"?>
<worksheet xmlns="http://schemas.openxmlformats.org/spreadsheetml/2006/main">
  <sheetPr>
    <tabColor rgb="000A4D8F"/>
    <outlinePr summaryBelow="1" summaryRight="1"/>
    <pageSetUpPr/>
  </sheetPr>
  <dimension ref="A1:O20"/>
  <sheetViews>
    <sheetView showGridLines="1"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s>
  <sheetData>
    <row r="1" ht="36" customHeight="1">
      <c r="A1" s="1" t="inlineStr">
        <is>
          <t>MONATSÜBERSICHT &amp; LIQUIDITÄTSVERLAUF 2026 (12-MONATS-SPIEGEL)</t>
        </is>
      </c>
    </row>
    <row r="2" ht="20" customHeight="1">
      <c r="A2" s="2" t="inlineStr">
        <is>
          <t>Monatliche Verteilung der Einnahmen, Ausgaben und Salden über alle 4 Sphären</t>
        </is>
      </c>
    </row>
    <row r="3" ht="12" customHeight="1"/>
    <row r="4" ht="26" customHeight="1">
      <c r="A4" s="3" t="inlineStr">
        <is>
          <t>Kategorie / Steuerlicher Bereich</t>
        </is>
      </c>
      <c r="B4" s="3" t="inlineStr">
        <is>
          <t>Januar</t>
        </is>
      </c>
      <c r="C4" s="3" t="inlineStr">
        <is>
          <t>Februar</t>
        </is>
      </c>
      <c r="D4" s="3" t="inlineStr">
        <is>
          <t>März</t>
        </is>
      </c>
      <c r="E4" s="3" t="inlineStr">
        <is>
          <t>April</t>
        </is>
      </c>
      <c r="F4" s="3" t="inlineStr">
        <is>
          <t>Mai</t>
        </is>
      </c>
      <c r="G4" s="3" t="inlineStr">
        <is>
          <t>Juni</t>
        </is>
      </c>
      <c r="H4" s="3" t="inlineStr">
        <is>
          <t>Juli</t>
        </is>
      </c>
      <c r="I4" s="3" t="inlineStr">
        <is>
          <t>August</t>
        </is>
      </c>
      <c r="J4" s="3" t="inlineStr">
        <is>
          <t>September</t>
        </is>
      </c>
      <c r="K4" s="3" t="inlineStr">
        <is>
          <t>Oktober</t>
        </is>
      </c>
      <c r="L4" s="3" t="inlineStr">
        <is>
          <t>November</t>
        </is>
      </c>
      <c r="M4" s="3" t="inlineStr">
        <is>
          <t>Dezember</t>
        </is>
      </c>
      <c r="N4" s="3" t="inlineStr">
        <is>
          <t>Gesamt 2026</t>
        </is>
      </c>
      <c r="O4" s="3" t="inlineStr">
        <is>
          <t>Ø / Monat</t>
        </is>
      </c>
    </row>
    <row r="5" ht="24" customHeight="1">
      <c r="A5" s="4" t="inlineStr">
        <is>
          <t>I. EINNAHMEN IM JAHRESVERLAUF (JE SPHÄRE)</t>
        </is>
      </c>
      <c r="B5" s="5" t="n"/>
      <c r="C5" s="5" t="n"/>
      <c r="D5" s="5" t="n"/>
      <c r="E5" s="5" t="n"/>
      <c r="F5" s="5" t="n"/>
      <c r="G5" s="5" t="n"/>
      <c r="H5" s="5" t="n"/>
      <c r="I5" s="5" t="n"/>
      <c r="J5" s="5" t="n"/>
      <c r="K5" s="5" t="n"/>
      <c r="L5" s="5" t="n"/>
      <c r="M5" s="5" t="n"/>
      <c r="N5" s="5" t="n"/>
      <c r="O5" s="5" t="n"/>
    </row>
    <row r="6" ht="22" customHeight="1">
      <c r="A6" s="9" t="inlineStr">
        <is>
          <t>1. Ideeller Bereich (Einnahmen)</t>
        </is>
      </c>
      <c r="B6" s="10" t="n">
        <v>13100</v>
      </c>
      <c r="C6" s="10" t="n">
        <v>4500</v>
      </c>
      <c r="D6" s="10" t="n">
        <v>3500</v>
      </c>
      <c r="E6" s="10" t="n">
        <v>6500</v>
      </c>
      <c r="F6" s="10" t="n">
        <v>4500</v>
      </c>
      <c r="G6" s="10" t="n">
        <v>0</v>
      </c>
      <c r="H6" s="10" t="n">
        <v>4000</v>
      </c>
      <c r="I6" s="10" t="n">
        <v>0</v>
      </c>
      <c r="J6" s="10" t="n">
        <v>0</v>
      </c>
      <c r="K6" s="10" t="n">
        <v>4000</v>
      </c>
      <c r="L6" s="10" t="n">
        <v>0</v>
      </c>
      <c r="M6" s="10" t="n">
        <v>1400</v>
      </c>
      <c r="N6" s="11">
        <f>SUM(B6:M6)</f>
        <v>41500</v>
      </c>
      <c r="O6" s="11">
        <f>AVERAGE(B6:M6)</f>
        <v>3458.33333333333</v>
      </c>
    </row>
    <row r="7" ht="22" customHeight="1">
      <c r="A7" s="9" t="inlineStr">
        <is>
          <t>2. Vermögensverwaltung (Einnahmen)</t>
        </is>
      </c>
      <c r="B7" s="10" t="n">
        <v>1200</v>
      </c>
      <c r="C7" s="10" t="n">
        <v>0</v>
      </c>
      <c r="D7" s="10" t="n">
        <v>0</v>
      </c>
      <c r="E7" s="10" t="n">
        <v>1200</v>
      </c>
      <c r="F7" s="10" t="n">
        <v>0</v>
      </c>
      <c r="G7" s="10" t="n">
        <v>380</v>
      </c>
      <c r="H7" s="10" t="n">
        <v>1200</v>
      </c>
      <c r="I7" s="10" t="n">
        <v>0</v>
      </c>
      <c r="J7" s="10" t="n">
        <v>0</v>
      </c>
      <c r="K7" s="10" t="n">
        <v>1200</v>
      </c>
      <c r="L7" s="10" t="n">
        <v>0</v>
      </c>
      <c r="M7" s="10" t="n">
        <v>420</v>
      </c>
      <c r="N7" s="11">
        <f>SUM(B7:M7)</f>
        <v>5600</v>
      </c>
      <c r="O7" s="11">
        <f>AVERAGE(B7:M7)</f>
        <v>466.666666666667</v>
      </c>
    </row>
    <row r="8" ht="22" customHeight="1">
      <c r="A8" s="9" t="inlineStr">
        <is>
          <t>3. Zweckbetrieb (Einnahmen)</t>
        </is>
      </c>
      <c r="B8" s="10" t="n">
        <v>0</v>
      </c>
      <c r="C8" s="10" t="n">
        <v>4800</v>
      </c>
      <c r="D8" s="10" t="n">
        <v>0</v>
      </c>
      <c r="E8" s="10" t="n">
        <v>0</v>
      </c>
      <c r="F8" s="10" t="n">
        <v>3200</v>
      </c>
      <c r="G8" s="10" t="n">
        <v>0</v>
      </c>
      <c r="H8" s="10" t="n">
        <v>3000</v>
      </c>
      <c r="I8" s="10" t="n">
        <v>0</v>
      </c>
      <c r="J8" s="10" t="n">
        <v>5200</v>
      </c>
      <c r="K8" s="10" t="n">
        <v>3100</v>
      </c>
      <c r="L8" s="10" t="n">
        <v>0</v>
      </c>
      <c r="M8" s="10" t="n">
        <v>4700</v>
      </c>
      <c r="N8" s="11">
        <f>SUM(B8:M8)</f>
        <v>24000</v>
      </c>
      <c r="O8" s="11">
        <f>AVERAGE(B8:M8)</f>
        <v>2000</v>
      </c>
    </row>
    <row r="9" ht="22" customHeight="1">
      <c r="A9" s="9" t="inlineStr">
        <is>
          <t>4. Wirtsch. Geschäftsbetrieb (Einnahmen)</t>
        </is>
      </c>
      <c r="B9" s="10" t="n">
        <v>0</v>
      </c>
      <c r="C9" s="10" t="n">
        <v>4500</v>
      </c>
      <c r="D9" s="10" t="n">
        <v>3800</v>
      </c>
      <c r="E9" s="10" t="n">
        <v>0</v>
      </c>
      <c r="F9" s="10" t="n">
        <v>4200</v>
      </c>
      <c r="G9" s="10" t="n">
        <v>0</v>
      </c>
      <c r="H9" s="10" t="n">
        <v>4200</v>
      </c>
      <c r="I9" s="10" t="n">
        <v>2300</v>
      </c>
      <c r="J9" s="10" t="n">
        <v>4400</v>
      </c>
      <c r="K9" s="10" t="n">
        <v>0</v>
      </c>
      <c r="L9" s="10" t="n">
        <v>0</v>
      </c>
      <c r="M9" s="10" t="n">
        <v>4800</v>
      </c>
      <c r="N9" s="11">
        <f>SUM(B9:M9)</f>
        <v>28200</v>
      </c>
      <c r="O9" s="11">
        <f>AVERAGE(B9:M9)</f>
        <v>2350</v>
      </c>
    </row>
    <row r="10" ht="22" customHeight="1">
      <c r="A10" s="14" t="inlineStr">
        <is>
          <t>GESAMTEINNAHMEN MONATLICH</t>
        </is>
      </c>
      <c r="B10" s="29">
        <f>SUM(B6:B9)</f>
        <v>14300</v>
      </c>
      <c r="C10" s="29">
        <f>SUM(C6:C9)</f>
        <v>13800</v>
      </c>
      <c r="D10" s="29">
        <f>SUM(D6:D9)</f>
        <v>7300</v>
      </c>
      <c r="E10" s="29">
        <f>SUM(E6:E9)</f>
        <v>7700</v>
      </c>
      <c r="F10" s="29">
        <f>SUM(F6:F9)</f>
        <v>11900</v>
      </c>
      <c r="G10" s="29">
        <f>SUM(G6:G9)</f>
        <v>380</v>
      </c>
      <c r="H10" s="29">
        <f>SUM(H6:H9)</f>
        <v>12400</v>
      </c>
      <c r="I10" s="29">
        <f>SUM(I6:I9)</f>
        <v>2300</v>
      </c>
      <c r="J10" s="29">
        <f>SUM(J6:J9)</f>
        <v>9600</v>
      </c>
      <c r="K10" s="29">
        <f>SUM(K6:K9)</f>
        <v>8300</v>
      </c>
      <c r="L10" s="29">
        <f>SUM(L6:L9)</f>
        <v>0</v>
      </c>
      <c r="M10" s="29">
        <f>SUM(M6:M9)</f>
        <v>11320</v>
      </c>
      <c r="N10" s="29">
        <f>SUM(B10:M10)</f>
        <v>99300</v>
      </c>
      <c r="O10" s="29">
        <f>AVERAGE(B10:M10)</f>
        <v>8275</v>
      </c>
    </row>
    <row r="11" ht="24" customHeight="1">
      <c r="A11" s="4" t="inlineStr">
        <is>
          <t>II. AUSGABEN IM JAHRESVERLAUF (JE SPHÄRE)</t>
        </is>
      </c>
      <c r="B11" s="5" t="n"/>
      <c r="C11" s="5" t="n"/>
      <c r="D11" s="5" t="n"/>
      <c r="E11" s="5" t="n"/>
      <c r="F11" s="5" t="n"/>
      <c r="G11" s="5" t="n"/>
      <c r="H11" s="5" t="n"/>
      <c r="I11" s="5" t="n"/>
      <c r="J11" s="5" t="n"/>
      <c r="K11" s="5" t="n"/>
      <c r="L11" s="5" t="n"/>
      <c r="M11" s="5" t="n"/>
      <c r="N11" s="5" t="n"/>
      <c r="O11" s="5" t="n"/>
    </row>
    <row r="12" ht="22" customHeight="1">
      <c r="A12" s="9" t="inlineStr">
        <is>
          <t>1. Ideeller Bereich (Ausgaben)</t>
        </is>
      </c>
      <c r="B12" s="10" t="n">
        <v>2400</v>
      </c>
      <c r="C12" s="10" t="n">
        <v>1300</v>
      </c>
      <c r="D12" s="10" t="n">
        <v>600</v>
      </c>
      <c r="E12" s="10" t="n">
        <v>0</v>
      </c>
      <c r="F12" s="10" t="n">
        <v>0</v>
      </c>
      <c r="G12" s="10" t="n">
        <v>1200</v>
      </c>
      <c r="H12" s="10" t="n">
        <v>0</v>
      </c>
      <c r="I12" s="10" t="n">
        <v>700</v>
      </c>
      <c r="J12" s="10" t="n">
        <v>1000</v>
      </c>
      <c r="K12" s="10" t="n">
        <v>0</v>
      </c>
      <c r="L12" s="10" t="n">
        <v>1000</v>
      </c>
      <c r="M12" s="10" t="n">
        <v>1750</v>
      </c>
      <c r="N12" s="11">
        <f>SUM(B12:M12)</f>
        <v>9950</v>
      </c>
      <c r="O12" s="11">
        <f>AVERAGE(B12:M12)</f>
        <v>829.166666666667</v>
      </c>
    </row>
    <row r="13" ht="22" customHeight="1">
      <c r="A13" s="9" t="inlineStr">
        <is>
          <t>2. Vermögensverwaltung (Ausgaben)</t>
        </is>
      </c>
      <c r="B13" s="10" t="n">
        <v>0</v>
      </c>
      <c r="C13" s="10" t="n">
        <v>0</v>
      </c>
      <c r="D13" s="10" t="n">
        <v>0</v>
      </c>
      <c r="E13" s="10" t="n">
        <v>0</v>
      </c>
      <c r="F13" s="10" t="n">
        <v>450</v>
      </c>
      <c r="G13" s="10" t="n">
        <v>0</v>
      </c>
      <c r="H13" s="10" t="n">
        <v>0</v>
      </c>
      <c r="I13" s="10" t="n">
        <v>0</v>
      </c>
      <c r="J13" s="10" t="n">
        <v>1200</v>
      </c>
      <c r="K13" s="10" t="n">
        <v>0</v>
      </c>
      <c r="L13" s="10" t="n">
        <v>0</v>
      </c>
      <c r="M13" s="10" t="n">
        <v>0</v>
      </c>
      <c r="N13" s="11">
        <f>SUM(B13:M13)</f>
        <v>1650</v>
      </c>
      <c r="O13" s="11">
        <f>AVERAGE(B13:M13)</f>
        <v>137.5</v>
      </c>
    </row>
    <row r="14" ht="22" customHeight="1">
      <c r="A14" s="9" t="inlineStr">
        <is>
          <t>3. Zweckbetrieb (Ausgaben)</t>
        </is>
      </c>
      <c r="B14" s="10" t="n">
        <v>0</v>
      </c>
      <c r="C14" s="10" t="n">
        <v>2400</v>
      </c>
      <c r="D14" s="10" t="n">
        <v>2900</v>
      </c>
      <c r="E14" s="10" t="n">
        <v>0</v>
      </c>
      <c r="F14" s="10" t="n">
        <v>2500</v>
      </c>
      <c r="G14" s="10" t="n">
        <v>1300</v>
      </c>
      <c r="H14" s="10" t="n">
        <v>0</v>
      </c>
      <c r="I14" s="10" t="n">
        <v>0</v>
      </c>
      <c r="J14" s="10" t="n">
        <v>3800</v>
      </c>
      <c r="K14" s="10" t="n">
        <v>0</v>
      </c>
      <c r="L14" s="10" t="n">
        <v>2900</v>
      </c>
      <c r="M14" s="10" t="n">
        <v>3900</v>
      </c>
      <c r="N14" s="11">
        <f>SUM(B14:M14)</f>
        <v>19700</v>
      </c>
      <c r="O14" s="11">
        <f>AVERAGE(B14:M14)</f>
        <v>1641.66666666667</v>
      </c>
    </row>
    <row r="15" ht="22" customHeight="1">
      <c r="A15" s="9" t="inlineStr">
        <is>
          <t>4. Wirtsch. Geschäftsbetrieb (Ausgaben)</t>
        </is>
      </c>
      <c r="B15" s="10" t="n">
        <v>0</v>
      </c>
      <c r="C15" s="10" t="n">
        <v>0</v>
      </c>
      <c r="D15" s="10" t="n">
        <v>2200</v>
      </c>
      <c r="E15" s="10" t="n">
        <v>1500</v>
      </c>
      <c r="F15" s="10" t="n">
        <v>2500</v>
      </c>
      <c r="G15" s="10" t="n">
        <v>0</v>
      </c>
      <c r="H15" s="10" t="n">
        <v>0</v>
      </c>
      <c r="I15" s="10" t="n">
        <v>1800</v>
      </c>
      <c r="J15" s="10" t="n">
        <v>0</v>
      </c>
      <c r="K15" s="10" t="n">
        <v>2100</v>
      </c>
      <c r="L15" s="10" t="n">
        <v>1800</v>
      </c>
      <c r="M15" s="10" t="n">
        <v>0</v>
      </c>
      <c r="N15" s="11">
        <f>SUM(B15:M15)</f>
        <v>11900</v>
      </c>
      <c r="O15" s="11">
        <f>AVERAGE(B15:M15)</f>
        <v>991.666666666667</v>
      </c>
    </row>
    <row r="16" ht="22" customHeight="1">
      <c r="A16" s="14" t="inlineStr">
        <is>
          <t>GESAMTAUSGABEN MONATLICH</t>
        </is>
      </c>
      <c r="B16" s="29">
        <f>SUM(B12:B15)</f>
        <v>2400</v>
      </c>
      <c r="C16" s="29">
        <f>SUM(C12:C15)</f>
        <v>3700</v>
      </c>
      <c r="D16" s="29">
        <f>SUM(D12:D15)</f>
        <v>5700</v>
      </c>
      <c r="E16" s="29">
        <f>SUM(E12:E15)</f>
        <v>1500</v>
      </c>
      <c r="F16" s="29">
        <f>SUM(F12:F15)</f>
        <v>5450</v>
      </c>
      <c r="G16" s="29">
        <f>SUM(G12:G15)</f>
        <v>2500</v>
      </c>
      <c r="H16" s="29">
        <f>SUM(H12:H15)</f>
        <v>0</v>
      </c>
      <c r="I16" s="29">
        <f>SUM(I12:I15)</f>
        <v>2500</v>
      </c>
      <c r="J16" s="29">
        <f>SUM(J12:J15)</f>
        <v>6000</v>
      </c>
      <c r="K16" s="29">
        <f>SUM(K12:K15)</f>
        <v>2100</v>
      </c>
      <c r="L16" s="29">
        <f>SUM(L12:L15)</f>
        <v>5700</v>
      </c>
      <c r="M16" s="29">
        <f>SUM(M12:M15)</f>
        <v>5650</v>
      </c>
      <c r="N16" s="29">
        <f>SUM(B16:M16)</f>
        <v>43200</v>
      </c>
      <c r="O16" s="29">
        <f>AVERAGE(B16:M16)</f>
        <v>3600</v>
      </c>
    </row>
    <row r="17" ht="24" customHeight="1">
      <c r="A17" s="4" t="inlineStr">
        <is>
          <t>III. SALDEN, ERGEBNIS &amp; LIQUIDITÄTSENTWICKLUNG</t>
        </is>
      </c>
      <c r="B17" s="5" t="n"/>
      <c r="C17" s="5" t="n"/>
      <c r="D17" s="5" t="n"/>
      <c r="E17" s="5" t="n"/>
      <c r="F17" s="5" t="n"/>
      <c r="G17" s="5" t="n"/>
      <c r="H17" s="5" t="n"/>
      <c r="I17" s="5" t="n"/>
      <c r="J17" s="5" t="n"/>
      <c r="K17" s="5" t="n"/>
      <c r="L17" s="5" t="n"/>
      <c r="M17" s="5" t="n"/>
      <c r="N17" s="5" t="n"/>
      <c r="O17" s="5" t="n"/>
    </row>
    <row r="18" ht="22" customHeight="1">
      <c r="A18" s="18" t="inlineStr">
        <is>
          <t>Monatssaldo (Einnahmen ./. Ausgaben)</t>
        </is>
      </c>
      <c r="B18" s="19">
        <f>B10-B16</f>
        <v>11900</v>
      </c>
      <c r="C18" s="19">
        <f>C10-C16</f>
        <v>10100</v>
      </c>
      <c r="D18" s="19">
        <f>D10-D16</f>
        <v>1600</v>
      </c>
      <c r="E18" s="19">
        <f>E10-E16</f>
        <v>6200</v>
      </c>
      <c r="F18" s="19">
        <f>F10-F16</f>
        <v>6450</v>
      </c>
      <c r="G18" s="19">
        <f>G10-G16</f>
        <v>-2120</v>
      </c>
      <c r="H18" s="19">
        <f>H10-H16</f>
        <v>12400</v>
      </c>
      <c r="I18" s="19">
        <f>I10-I16</f>
        <v>-200</v>
      </c>
      <c r="J18" s="19">
        <f>J10-J16</f>
        <v>3600</v>
      </c>
      <c r="K18" s="19">
        <f>K10-K16</f>
        <v>6200</v>
      </c>
      <c r="L18" s="19">
        <f>L10-L16</f>
        <v>-5700</v>
      </c>
      <c r="M18" s="19">
        <f>M10-M16</f>
        <v>5670</v>
      </c>
      <c r="N18" s="19">
        <f>SUM(B18:M18)</f>
        <v>56100</v>
      </c>
      <c r="O18" s="19">
        <f>AVERAGE(B18:M18)</f>
        <v>4675</v>
      </c>
    </row>
    <row r="19" ht="22" customHeight="1">
      <c r="A19" s="18" t="inlineStr">
        <is>
          <t>Kumulierter Jahresüberschuss</t>
        </is>
      </c>
      <c r="B19" s="19">
        <f>B18</f>
        <v>11900</v>
      </c>
      <c r="C19" s="19">
        <f>B19+C18</f>
        <v>22000</v>
      </c>
      <c r="D19" s="19">
        <f>C19+D18</f>
        <v>23600</v>
      </c>
      <c r="E19" s="19">
        <f>D19+E18</f>
        <v>29800</v>
      </c>
      <c r="F19" s="19">
        <f>E19+F18</f>
        <v>36250</v>
      </c>
      <c r="G19" s="19">
        <f>F19+G18</f>
        <v>34130</v>
      </c>
      <c r="H19" s="19">
        <f>G19+H18</f>
        <v>46530</v>
      </c>
      <c r="I19" s="19">
        <f>H19+I18</f>
        <v>46330</v>
      </c>
      <c r="J19" s="19">
        <f>I19+J18</f>
        <v>49930</v>
      </c>
      <c r="K19" s="19">
        <f>J19+K18</f>
        <v>56130</v>
      </c>
      <c r="L19" s="19">
        <f>K19+L18</f>
        <v>50430</v>
      </c>
      <c r="M19" s="19">
        <f>L19+M18</f>
        <v>56100</v>
      </c>
      <c r="N19" s="19">
        <f>M19</f>
        <v>56100</v>
      </c>
      <c r="O19" s="19">
        <f>AVERAGE(B19:M19)</f>
        <v>38594.1666666667</v>
      </c>
    </row>
    <row r="20" ht="22" customHeight="1">
      <c r="A20" s="9" t="inlineStr">
        <is>
          <t>Bank- &amp; Kassenbestand am Monatsende</t>
        </is>
      </c>
      <c r="B20" s="11">
        <f>44920+B19</f>
        <v>56820</v>
      </c>
      <c r="C20" s="11">
        <f>44920+C19</f>
        <v>66920</v>
      </c>
      <c r="D20" s="11">
        <f>44920+D19</f>
        <v>68520</v>
      </c>
      <c r="E20" s="11">
        <f>44920+E19</f>
        <v>74720</v>
      </c>
      <c r="F20" s="11">
        <f>44920+F19</f>
        <v>81170</v>
      </c>
      <c r="G20" s="11">
        <f>44920+G19</f>
        <v>79050</v>
      </c>
      <c r="H20" s="11">
        <f>44920+H19</f>
        <v>91450</v>
      </c>
      <c r="I20" s="11">
        <f>44920+I19</f>
        <v>91250</v>
      </c>
      <c r="J20" s="11">
        <f>44920+J19</f>
        <v>94850</v>
      </c>
      <c r="K20" s="11">
        <f>44920+K19</f>
        <v>101050</v>
      </c>
      <c r="L20" s="11">
        <f>44920+L19</f>
        <v>95350</v>
      </c>
      <c r="M20" s="11">
        <f>44920+M19</f>
        <v>101020</v>
      </c>
      <c r="N20" s="11">
        <f>M20</f>
        <v>101020</v>
      </c>
      <c r="O20" s="11">
        <f>AVERAGE(B20:M20)</f>
        <v>83514.1666666667</v>
      </c>
    </row>
  </sheetData>
  <mergeCells count="5">
    <mergeCell ref="A2:O2"/>
    <mergeCell ref="A11:O11"/>
    <mergeCell ref="A1:O1"/>
    <mergeCell ref="A5:O5"/>
    <mergeCell ref="A17:O17"/>
  </mergeCells>
  <pageMargins left="0.75" right="0.75" top="1" bottom="1" header="0.5" footer="0.5"/>
</worksheet>
</file>

<file path=xl/worksheets/sheet5.xml><?xml version="1.0" encoding="utf-8"?>
<worksheet xmlns="http://schemas.openxmlformats.org/spreadsheetml/2006/main">
  <sheetPr>
    <tabColor rgb="004A90E2"/>
    <outlinePr summaryBelow="1" summaryRight="1"/>
    <pageSetUpPr/>
  </sheetPr>
  <dimension ref="A1:I83"/>
  <sheetViews>
    <sheetView showGridLines="1" workbookViewId="0">
      <pane ySplit="4" topLeftCell="A5" activePane="bottomLeft" state="frozen"/>
      <selection pane="bottomLeft" activeCell="A1" sqref="A1"/>
    </sheetView>
  </sheetViews>
  <sheetFormatPr baseColWidth="8" defaultRowHeight="15"/>
  <cols>
    <col width="15" customWidth="1" min="1" max="1"/>
    <col width="14" customWidth="1" min="2" max="2"/>
    <col width="13" customWidth="1" min="3" max="3"/>
    <col width="28" customWidth="1" min="4" max="4"/>
    <col width="16" customWidth="1" min="5" max="5"/>
    <col width="30" customWidth="1" min="6" max="6"/>
    <col width="38" customWidth="1" min="7" max="7"/>
    <col width="18" customWidth="1" min="8" max="8"/>
    <col width="18" customWidth="1" min="9" max="9"/>
  </cols>
  <sheetData>
    <row r="1" ht="34" customHeight="1">
      <c r="A1" s="1" t="inlineStr">
        <is>
          <t>LAUFENDES BUCHUNGSJOURNAL 2026 (BELEG- &amp; KASSENBUCH)</t>
        </is>
      </c>
    </row>
    <row r="2" ht="20" customHeight="1">
      <c r="A2" s="2" t="inlineStr">
        <is>
          <t>Chronologische Erfassung aller Geschäftsvorfälle | Vier-Sphären-Zuordnung | Revisionssicher gem. § 147 AO</t>
        </is>
      </c>
    </row>
    <row r="3" ht="10" customHeight="1"/>
    <row r="4" ht="26" customHeight="1">
      <c r="A4" s="3" t="inlineStr">
        <is>
          <t>Beleg-Nr.</t>
        </is>
      </c>
      <c r="B4" s="3" t="inlineStr">
        <is>
          <t>Buchungsart</t>
        </is>
      </c>
      <c r="C4" s="3" t="inlineStr">
        <is>
          <t>Datum</t>
        </is>
      </c>
      <c r="D4" s="3" t="inlineStr">
        <is>
          <t>Steuerlicher Bereich (Sphäre)</t>
        </is>
      </c>
      <c r="E4" s="3" t="inlineStr">
        <is>
          <t>Betrag (€)</t>
        </is>
      </c>
      <c r="F4" s="3" t="inlineStr">
        <is>
          <t>Kategorie / Buchungsposition</t>
        </is>
      </c>
      <c r="G4" s="3" t="inlineStr">
        <is>
          <t>Buchungstext / Verwendungszweck</t>
        </is>
      </c>
      <c r="H4" s="3" t="inlineStr">
        <is>
          <t>Zahlungsweg</t>
        </is>
      </c>
      <c r="I4" s="3" t="inlineStr">
        <is>
          <t>Kontoauszug / Prüfvermerk</t>
        </is>
      </c>
    </row>
    <row r="5" ht="20" customHeight="1">
      <c r="A5" s="8" t="inlineStr">
        <is>
          <t>BEL-2026-001</t>
        </is>
      </c>
      <c r="B5" s="8" t="inlineStr">
        <is>
          <t>Einnahme</t>
        </is>
      </c>
      <c r="C5" s="8" t="inlineStr">
        <is>
          <t>15.01.2026</t>
        </is>
      </c>
      <c r="D5" s="9" t="inlineStr">
        <is>
          <t>1. Ideeller Bereich</t>
        </is>
      </c>
      <c r="E5" s="11" t="n">
        <v>12500</v>
      </c>
      <c r="F5" s="9" t="inlineStr">
        <is>
          <t>Mitgliedsbeitrag Jahreszahler</t>
        </is>
      </c>
      <c r="G5" s="9" t="inlineStr">
        <is>
          <t>Jahresbeiträge Mitglieder Lastschrifteinzug Q1</t>
        </is>
      </c>
      <c r="H5" s="9" t="inlineStr">
        <is>
          <t>Bank Girokonto</t>
        </is>
      </c>
      <c r="I5" s="27" t="inlineStr">
        <is>
          <t>Auszug 01/2026</t>
        </is>
      </c>
    </row>
    <row r="6" ht="20" customHeight="1">
      <c r="A6" s="8" t="inlineStr">
        <is>
          <t>BEL-2026-002</t>
        </is>
      </c>
      <c r="B6" s="8" t="inlineStr">
        <is>
          <t>Ausgabe</t>
        </is>
      </c>
      <c r="C6" s="8" t="inlineStr">
        <is>
          <t>18.01.2026</t>
        </is>
      </c>
      <c r="D6" s="9" t="inlineStr">
        <is>
          <t>1. Ideeller Bereich</t>
        </is>
      </c>
      <c r="E6" s="11" t="n">
        <v>2400</v>
      </c>
      <c r="F6" s="9" t="inlineStr">
        <is>
          <t>Versicherung Vereins-D&amp;O</t>
        </is>
      </c>
      <c r="G6" s="9" t="inlineStr">
        <is>
          <t>Jahresbeitrag Vereinshaftpflicht &amp; D&amp;O</t>
        </is>
      </c>
      <c r="H6" s="9" t="inlineStr">
        <is>
          <t>Bank Girokonto</t>
        </is>
      </c>
      <c r="I6" s="27" t="inlineStr">
        <is>
          <t>Auszug 01/2026</t>
        </is>
      </c>
    </row>
    <row r="7" ht="20" customHeight="1">
      <c r="A7" s="8" t="inlineStr">
        <is>
          <t>BEL-2026-003</t>
        </is>
      </c>
      <c r="B7" s="8" t="inlineStr">
        <is>
          <t>Einnahme</t>
        </is>
      </c>
      <c r="C7" s="8" t="inlineStr">
        <is>
          <t>25.01.2026</t>
        </is>
      </c>
      <c r="D7" s="9" t="inlineStr">
        <is>
          <t>1. Ideeller Bereich</t>
        </is>
      </c>
      <c r="E7" s="11" t="n">
        <v>600</v>
      </c>
      <c r="F7" s="9" t="inlineStr">
        <is>
          <t>Aufnahmegebühr Neumitglieder</t>
        </is>
      </c>
      <c r="G7" s="9" t="inlineStr">
        <is>
          <t>Aufnahmegebühren 12 Neumitglieder</t>
        </is>
      </c>
      <c r="H7" s="9" t="inlineStr">
        <is>
          <t>Bank Girokonto</t>
        </is>
      </c>
      <c r="I7" s="27" t="inlineStr">
        <is>
          <t>Auszug 01/2026</t>
        </is>
      </c>
    </row>
    <row r="8" ht="20" customHeight="1">
      <c r="A8" s="8" t="inlineStr">
        <is>
          <t>BEL-2026-004</t>
        </is>
      </c>
      <c r="B8" s="8" t="inlineStr">
        <is>
          <t>Ausgabe</t>
        </is>
      </c>
      <c r="C8" s="8" t="inlineStr">
        <is>
          <t>02.02.2026</t>
        </is>
      </c>
      <c r="D8" s="9" t="inlineStr">
        <is>
          <t>1. Ideeller Bereich</t>
        </is>
      </c>
      <c r="E8" s="11" t="n">
        <v>450</v>
      </c>
      <c r="F8" s="9" t="inlineStr">
        <is>
          <t>Büromaterial &amp; IT-Lizenzen</t>
        </is>
      </c>
      <c r="G8" s="9" t="inlineStr">
        <is>
          <t>Cloud-Speicher &amp; Buchhaltungsportal</t>
        </is>
      </c>
      <c r="H8" s="9" t="inlineStr">
        <is>
          <t>Bank Girokonto</t>
        </is>
      </c>
      <c r="I8" s="27" t="inlineStr">
        <is>
          <t>Auszug 02/2026</t>
        </is>
      </c>
    </row>
    <row r="9" ht="20" customHeight="1">
      <c r="A9" s="8" t="inlineStr">
        <is>
          <t>BEL-2026-005</t>
        </is>
      </c>
      <c r="B9" s="8" t="inlineStr">
        <is>
          <t>Ausgabe</t>
        </is>
      </c>
      <c r="C9" s="8" t="inlineStr">
        <is>
          <t>15.02.2026</t>
        </is>
      </c>
      <c r="D9" s="9" t="inlineStr">
        <is>
          <t>1. Ideeller Bereich</t>
        </is>
      </c>
      <c r="E9" s="11" t="n">
        <v>850</v>
      </c>
      <c r="F9" s="9" t="inlineStr">
        <is>
          <t>Verwaltungskosten Porti &amp; Druck</t>
        </is>
      </c>
      <c r="G9" s="9" t="inlineStr">
        <is>
          <t>Druck Vereinszeitung &amp; Mitgliederbrief</t>
        </is>
      </c>
      <c r="H9" s="9" t="inlineStr">
        <is>
          <t>Bank Girokonto</t>
        </is>
      </c>
      <c r="I9" s="27" t="inlineStr">
        <is>
          <t>Auszug 02/2026</t>
        </is>
      </c>
    </row>
    <row r="10" ht="20" customHeight="1">
      <c r="A10" s="8" t="inlineStr">
        <is>
          <t>BEL-2026-006</t>
        </is>
      </c>
      <c r="B10" s="8" t="inlineStr">
        <is>
          <t>Einnahme</t>
        </is>
      </c>
      <c r="C10" s="8" t="inlineStr">
        <is>
          <t>28.02.2026</t>
        </is>
      </c>
      <c r="D10" s="9" t="inlineStr">
        <is>
          <t>1. Ideeller Bereich</t>
        </is>
      </c>
      <c r="E10" s="11" t="n">
        <v>4500</v>
      </c>
      <c r="F10" s="9" t="inlineStr">
        <is>
          <t>Spende Förderer</t>
        </is>
      </c>
      <c r="G10" s="9" t="inlineStr">
        <is>
          <t>Spende Dr. Weber Stiftung (Zweck Sport)</t>
        </is>
      </c>
      <c r="H10" s="9" t="inlineStr">
        <is>
          <t>Bank Girokonto</t>
        </is>
      </c>
      <c r="I10" s="27" t="inlineStr">
        <is>
          <t>Auszug 02/2026</t>
        </is>
      </c>
    </row>
    <row r="11" ht="20" customHeight="1">
      <c r="A11" s="8" t="inlineStr">
        <is>
          <t>BEL-2026-007</t>
        </is>
      </c>
      <c r="B11" s="8" t="inlineStr">
        <is>
          <t>Einnahme</t>
        </is>
      </c>
      <c r="C11" s="8" t="inlineStr">
        <is>
          <t>15.03.2026</t>
        </is>
      </c>
      <c r="D11" s="9" t="inlineStr">
        <is>
          <t>1. Ideeller Bereich</t>
        </is>
      </c>
      <c r="E11" s="11" t="n">
        <v>3500</v>
      </c>
      <c r="F11" s="9" t="inlineStr">
        <is>
          <t>Mitgliedsbeitrag Quartal</t>
        </is>
      </c>
      <c r="G11" s="9" t="inlineStr">
        <is>
          <t>Mitgliedsbeiträge Q2 Einzug</t>
        </is>
      </c>
      <c r="H11" s="9" t="inlineStr">
        <is>
          <t>Bank Girokonto</t>
        </is>
      </c>
      <c r="I11" s="27" t="inlineStr">
        <is>
          <t>Auszug 03/2026</t>
        </is>
      </c>
    </row>
    <row r="12" ht="20" customHeight="1">
      <c r="A12" s="8" t="inlineStr">
        <is>
          <t>BEL-2026-008</t>
        </is>
      </c>
      <c r="B12" s="8" t="inlineStr">
        <is>
          <t>Ausgabe</t>
        </is>
      </c>
      <c r="C12" s="8" t="inlineStr">
        <is>
          <t>20.03.2026</t>
        </is>
      </c>
      <c r="D12" s="9" t="inlineStr">
        <is>
          <t>1. Ideeller Bereich</t>
        </is>
      </c>
      <c r="E12" s="11" t="n">
        <v>600</v>
      </c>
      <c r="F12" s="9" t="inlineStr">
        <is>
          <t>Marketing &amp; Öffentlichkeitsarbeit</t>
        </is>
      </c>
      <c r="G12" s="9" t="inlineStr">
        <is>
          <t>Flyer Jahresauftakt &amp; Website-Hosting</t>
        </is>
      </c>
      <c r="H12" s="9" t="inlineStr">
        <is>
          <t>Bank Girokonto</t>
        </is>
      </c>
      <c r="I12" s="27" t="inlineStr">
        <is>
          <t>Auszug 03/2026</t>
        </is>
      </c>
    </row>
    <row r="13" ht="20" customHeight="1">
      <c r="A13" s="8" t="inlineStr">
        <is>
          <t>BEL-2026-009</t>
        </is>
      </c>
      <c r="B13" s="8" t="inlineStr">
        <is>
          <t>Einnahme</t>
        </is>
      </c>
      <c r="C13" s="8" t="inlineStr">
        <is>
          <t>10.04.2026</t>
        </is>
      </c>
      <c r="D13" s="9" t="inlineStr">
        <is>
          <t>1. Ideeller Bereich</t>
        </is>
      </c>
      <c r="E13" s="11" t="n">
        <v>6500</v>
      </c>
      <c r="F13" s="9" t="inlineStr">
        <is>
          <t>Zuschuss Stadtjugendring</t>
        </is>
      </c>
      <c r="G13" s="9" t="inlineStr">
        <is>
          <t>Förderbescheid Jugendsportförderung</t>
        </is>
      </c>
      <c r="H13" s="9" t="inlineStr">
        <is>
          <t>Bank Girokonto</t>
        </is>
      </c>
      <c r="I13" s="27" t="inlineStr">
        <is>
          <t>Auszug 04/2026</t>
        </is>
      </c>
    </row>
    <row r="14" ht="20" customHeight="1">
      <c r="A14" s="8" t="inlineStr">
        <is>
          <t>BEL-2026-010</t>
        </is>
      </c>
      <c r="B14" s="8" t="inlineStr">
        <is>
          <t>Einnahme</t>
        </is>
      </c>
      <c r="C14" s="8" t="inlineStr">
        <is>
          <t>15.05.2026</t>
        </is>
      </c>
      <c r="D14" s="9" t="inlineStr">
        <is>
          <t>1. Ideeller Bereich</t>
        </is>
      </c>
      <c r="E14" s="11" t="n">
        <v>4500</v>
      </c>
      <c r="F14" s="9" t="inlineStr">
        <is>
          <t>Spende Privatpersonen</t>
        </is>
      </c>
      <c r="G14" s="9" t="inlineStr">
        <is>
          <t>Kleinspenden Frühlingsspendenaufruf</t>
        </is>
      </c>
      <c r="H14" s="9" t="inlineStr">
        <is>
          <t>Bank Girokonto</t>
        </is>
      </c>
      <c r="I14" s="27" t="inlineStr">
        <is>
          <t>Auszug 05/2026</t>
        </is>
      </c>
    </row>
    <row r="15" ht="20" customHeight="1">
      <c r="A15" s="8" t="inlineStr">
        <is>
          <t>BEL-2026-011</t>
        </is>
      </c>
      <c r="B15" s="8" t="inlineStr">
        <is>
          <t>Ausgabe</t>
        </is>
      </c>
      <c r="C15" s="8" t="inlineStr">
        <is>
          <t>12.06.2026</t>
        </is>
      </c>
      <c r="D15" s="9" t="inlineStr">
        <is>
          <t>1. Ideeller Bereich</t>
        </is>
      </c>
      <c r="E15" s="11" t="n">
        <v>1200</v>
      </c>
      <c r="F15" s="9" t="inlineStr">
        <is>
          <t>Verwaltung Rechtsberatung</t>
        </is>
      </c>
      <c r="G15" s="9" t="inlineStr">
        <is>
          <t>Satzungsprüfung Notar &amp; Anwalt</t>
        </is>
      </c>
      <c r="H15" s="9" t="inlineStr">
        <is>
          <t>Bank Girokonto</t>
        </is>
      </c>
      <c r="I15" s="27" t="inlineStr">
        <is>
          <t>Auszug 06/2026</t>
        </is>
      </c>
    </row>
    <row r="16" ht="20" customHeight="1">
      <c r="A16" s="8" t="inlineStr">
        <is>
          <t>BEL-2026-012</t>
        </is>
      </c>
      <c r="B16" s="8" t="inlineStr">
        <is>
          <t>Einnahme</t>
        </is>
      </c>
      <c r="C16" s="8" t="inlineStr">
        <is>
          <t>01.07.2026</t>
        </is>
      </c>
      <c r="D16" s="9" t="inlineStr">
        <is>
          <t>1. Ideeller Bereich</t>
        </is>
      </c>
      <c r="E16" s="11" t="n">
        <v>4000</v>
      </c>
      <c r="F16" s="9" t="inlineStr">
        <is>
          <t>Mitgliedsbeitrag Halbjahr</t>
        </is>
      </c>
      <c r="G16" s="9" t="inlineStr">
        <is>
          <t>Mitgliedsbeiträge Q3 Einzug</t>
        </is>
      </c>
      <c r="H16" s="9" t="inlineStr">
        <is>
          <t>Bank Girokonto</t>
        </is>
      </c>
      <c r="I16" s="27" t="inlineStr">
        <is>
          <t>Auszug 07/2026</t>
        </is>
      </c>
    </row>
    <row r="17" ht="20" customHeight="1">
      <c r="A17" s="8" t="inlineStr">
        <is>
          <t>BEL-2026-013</t>
        </is>
      </c>
      <c r="B17" s="8" t="inlineStr">
        <is>
          <t>Ausgabe</t>
        </is>
      </c>
      <c r="C17" s="8" t="inlineStr">
        <is>
          <t>20.08.2026</t>
        </is>
      </c>
      <c r="D17" s="9" t="inlineStr">
        <is>
          <t>1. Ideeller Bereich</t>
        </is>
      </c>
      <c r="E17" s="11" t="n">
        <v>700</v>
      </c>
      <c r="F17" s="9" t="inlineStr">
        <is>
          <t>Bürobedarf &amp; Porto</t>
        </is>
      </c>
      <c r="G17" s="9" t="inlineStr">
        <is>
          <t>Portokosten Einladungen MV</t>
        </is>
      </c>
      <c r="H17" s="9" t="inlineStr">
        <is>
          <t>Barkasse</t>
        </is>
      </c>
      <c r="I17" s="27" t="inlineStr">
        <is>
          <t>Kassenbuch 08/2026</t>
        </is>
      </c>
    </row>
    <row r="18" ht="20" customHeight="1">
      <c r="A18" s="8" t="inlineStr">
        <is>
          <t>BEL-2026-014</t>
        </is>
      </c>
      <c r="B18" s="8" t="inlineStr">
        <is>
          <t>Ausgabe</t>
        </is>
      </c>
      <c r="C18" s="8" t="inlineStr">
        <is>
          <t>15.09.2026</t>
        </is>
      </c>
      <c r="D18" s="9" t="inlineStr">
        <is>
          <t>1. Ideeller Bereich</t>
        </is>
      </c>
      <c r="E18" s="11" t="n">
        <v>1000</v>
      </c>
      <c r="F18" s="9" t="inlineStr">
        <is>
          <t>Marketing &amp; Social Media</t>
        </is>
      </c>
      <c r="G18" s="9" t="inlineStr">
        <is>
          <t>Videoproduktion Jugendwerbung</t>
        </is>
      </c>
      <c r="H18" s="9" t="inlineStr">
        <is>
          <t>Bank Girokonto</t>
        </is>
      </c>
      <c r="I18" s="27" t="inlineStr">
        <is>
          <t>Auszug 09/2026</t>
        </is>
      </c>
    </row>
    <row r="19" ht="20" customHeight="1">
      <c r="A19" s="8" t="inlineStr">
        <is>
          <t>BEL-2026-015</t>
        </is>
      </c>
      <c r="B19" s="8" t="inlineStr">
        <is>
          <t>Einnahme</t>
        </is>
      </c>
      <c r="C19" s="8" t="inlineStr">
        <is>
          <t>01.10.2026</t>
        </is>
      </c>
      <c r="D19" s="9" t="inlineStr">
        <is>
          <t>1. Ideeller Bereich</t>
        </is>
      </c>
      <c r="E19" s="11" t="n">
        <v>4000</v>
      </c>
      <c r="F19" s="9" t="inlineStr">
        <is>
          <t>Mitgliedsbeitrag Q4</t>
        </is>
      </c>
      <c r="G19" s="9" t="inlineStr">
        <is>
          <t>Mitgliedsbeiträge Q4 Einzug</t>
        </is>
      </c>
      <c r="H19" s="9" t="inlineStr">
        <is>
          <t>Bank Girokonto</t>
        </is>
      </c>
      <c r="I19" s="27" t="inlineStr">
        <is>
          <t>Auszug 10/2026</t>
        </is>
      </c>
    </row>
    <row r="20" ht="20" customHeight="1">
      <c r="A20" s="8" t="inlineStr">
        <is>
          <t>BEL-2026-016</t>
        </is>
      </c>
      <c r="B20" s="8" t="inlineStr">
        <is>
          <t>Ausgabe</t>
        </is>
      </c>
      <c r="C20" s="8" t="inlineStr">
        <is>
          <t>15.11.2026</t>
        </is>
      </c>
      <c r="D20" s="9" t="inlineStr">
        <is>
          <t>1. Ideeller Bereich</t>
        </is>
      </c>
      <c r="E20" s="11" t="n">
        <v>1000</v>
      </c>
      <c r="F20" s="9" t="inlineStr">
        <is>
          <t>Verwaltungskosten Sonstiges</t>
        </is>
      </c>
      <c r="G20" s="9" t="inlineStr">
        <is>
          <t>Abschlussgebühren Bank &amp; Verband</t>
        </is>
      </c>
      <c r="H20" s="9" t="inlineStr">
        <is>
          <t>Bank Girokonto</t>
        </is>
      </c>
      <c r="I20" s="27" t="inlineStr">
        <is>
          <t>Auszug 11/2026</t>
        </is>
      </c>
    </row>
    <row r="21" ht="20" customHeight="1">
      <c r="A21" s="8" t="inlineStr">
        <is>
          <t>BEL-2026-017</t>
        </is>
      </c>
      <c r="B21" s="8" t="inlineStr">
        <is>
          <t>Ausgabe</t>
        </is>
      </c>
      <c r="C21" s="8" t="inlineStr">
        <is>
          <t>10.12.2026</t>
        </is>
      </c>
      <c r="D21" s="9" t="inlineStr">
        <is>
          <t>1. Ideeller Bereich</t>
        </is>
      </c>
      <c r="E21" s="11" t="n">
        <v>650</v>
      </c>
      <c r="F21" s="9" t="inlineStr">
        <is>
          <t>Büromaterial Toner &amp; Briefe</t>
        </is>
      </c>
      <c r="G21" s="9" t="inlineStr">
        <is>
          <t>Druckmaterial Jahresabschluss</t>
        </is>
      </c>
      <c r="H21" s="9" t="inlineStr">
        <is>
          <t>Bank Girokonto</t>
        </is>
      </c>
      <c r="I21" s="27" t="inlineStr">
        <is>
          <t>Auszug 12/2026</t>
        </is>
      </c>
    </row>
    <row r="22" ht="20" customHeight="1">
      <c r="A22" s="8" t="inlineStr">
        <is>
          <t>BEL-2026-018</t>
        </is>
      </c>
      <c r="B22" s="8" t="inlineStr">
        <is>
          <t>Ausgabe</t>
        </is>
      </c>
      <c r="C22" s="8" t="inlineStr">
        <is>
          <t>20.12.2026</t>
        </is>
      </c>
      <c r="D22" s="9" t="inlineStr">
        <is>
          <t>1. Ideeller Bereich</t>
        </is>
      </c>
      <c r="E22" s="11" t="n">
        <v>1100</v>
      </c>
      <c r="F22" s="9" t="inlineStr">
        <is>
          <t>Sonstige ideelle Ausgaben</t>
        </is>
      </c>
      <c r="G22" s="9" t="inlineStr">
        <is>
          <t>Dankespräsente Ehrenamtliche</t>
        </is>
      </c>
      <c r="H22" s="9" t="inlineStr">
        <is>
          <t>Barkasse</t>
        </is>
      </c>
      <c r="I22" s="27" t="inlineStr">
        <is>
          <t>Kassenbuch 12/2026</t>
        </is>
      </c>
    </row>
    <row r="23" ht="20" customHeight="1">
      <c r="A23" s="8" t="inlineStr">
        <is>
          <t>BEL-2026-019</t>
        </is>
      </c>
      <c r="B23" s="8" t="inlineStr">
        <is>
          <t>Einnahme</t>
        </is>
      </c>
      <c r="C23" s="8" t="inlineStr">
        <is>
          <t>28.12.2026</t>
        </is>
      </c>
      <c r="D23" s="9" t="inlineStr">
        <is>
          <t>1. Ideeller Bereich</t>
        </is>
      </c>
      <c r="E23" s="11" t="n">
        <v>600</v>
      </c>
      <c r="F23" s="9" t="inlineStr">
        <is>
          <t>Aufnahmegebühr Neumitglieder</t>
        </is>
      </c>
      <c r="G23" s="9" t="inlineStr">
        <is>
          <t>Aufnahmegebühren Winterkurs</t>
        </is>
      </c>
      <c r="H23" s="9" t="inlineStr">
        <is>
          <t>Bank Girokonto</t>
        </is>
      </c>
      <c r="I23" s="27" t="inlineStr">
        <is>
          <t>Auszug 12/2026</t>
        </is>
      </c>
    </row>
    <row r="24" ht="20" customHeight="1">
      <c r="A24" s="8" t="inlineStr">
        <is>
          <t>BEL-2026-020</t>
        </is>
      </c>
      <c r="B24" s="8" t="inlineStr">
        <is>
          <t>Einnahme</t>
        </is>
      </c>
      <c r="C24" s="8" t="inlineStr">
        <is>
          <t>30.12.2026</t>
        </is>
      </c>
      <c r="D24" s="9" t="inlineStr">
        <is>
          <t>1. Ideeller Bereich</t>
        </is>
      </c>
      <c r="E24" s="11" t="n">
        <v>800</v>
      </c>
      <c r="F24" s="9" t="inlineStr">
        <is>
          <t>Sonstige ideelle Einnahmen</t>
        </is>
      </c>
      <c r="G24" s="9" t="inlineStr">
        <is>
          <t>Umlagen &amp; Spendenkasse</t>
        </is>
      </c>
      <c r="H24" s="9" t="inlineStr">
        <is>
          <t>Barkasse</t>
        </is>
      </c>
      <c r="I24" s="27" t="inlineStr">
        <is>
          <t>Kassenbuch 12/2026</t>
        </is>
      </c>
    </row>
    <row r="25" ht="20" customHeight="1">
      <c r="A25" s="8" t="inlineStr">
        <is>
          <t>BEL-2026-021</t>
        </is>
      </c>
      <c r="B25" s="8" t="inlineStr">
        <is>
          <t>Einnahme</t>
        </is>
      </c>
      <c r="C25" s="8" t="inlineStr">
        <is>
          <t>15.01.2026</t>
        </is>
      </c>
      <c r="D25" s="9" t="inlineStr">
        <is>
          <t>2. Vermögensverwaltung</t>
        </is>
      </c>
      <c r="E25" s="11" t="n">
        <v>1200</v>
      </c>
      <c r="F25" s="9" t="inlineStr">
        <is>
          <t>Vermietung Vereinsheim Q1</t>
        </is>
      </c>
      <c r="G25" s="9" t="inlineStr">
        <is>
          <t>Miete Nebenräume Physiotherapie</t>
        </is>
      </c>
      <c r="H25" s="9" t="inlineStr">
        <is>
          <t>Bank Girokonto</t>
        </is>
      </c>
      <c r="I25" s="27" t="inlineStr">
        <is>
          <t>Auszug 01/2026</t>
        </is>
      </c>
    </row>
    <row r="26" ht="20" customHeight="1">
      <c r="A26" s="8" t="inlineStr">
        <is>
          <t>BEL-2026-022</t>
        </is>
      </c>
      <c r="B26" s="8" t="inlineStr">
        <is>
          <t>Einnahme</t>
        </is>
      </c>
      <c r="C26" s="8" t="inlineStr">
        <is>
          <t>15.04.2026</t>
        </is>
      </c>
      <c r="D26" s="9" t="inlineStr">
        <is>
          <t>2. Vermögensverwaltung</t>
        </is>
      </c>
      <c r="E26" s="11" t="n">
        <v>1200</v>
      </c>
      <c r="F26" s="9" t="inlineStr">
        <is>
          <t>Vermietung Vereinsheim Q2</t>
        </is>
      </c>
      <c r="G26" s="9" t="inlineStr">
        <is>
          <t>Miete Nebenräume Physiotherapie</t>
        </is>
      </c>
      <c r="H26" s="9" t="inlineStr">
        <is>
          <t>Bank Girokonto</t>
        </is>
      </c>
      <c r="I26" s="27" t="inlineStr">
        <is>
          <t>Auszug 04/2026</t>
        </is>
      </c>
    </row>
    <row r="27" ht="20" customHeight="1">
      <c r="A27" s="8" t="inlineStr">
        <is>
          <t>BEL-2026-023</t>
        </is>
      </c>
      <c r="B27" s="8" t="inlineStr">
        <is>
          <t>Ausgabe</t>
        </is>
      </c>
      <c r="C27" s="8" t="inlineStr">
        <is>
          <t>20.05.2026</t>
        </is>
      </c>
      <c r="D27" s="9" t="inlineStr">
        <is>
          <t>2. Vermögensverwaltung</t>
        </is>
      </c>
      <c r="E27" s="11" t="n">
        <v>450</v>
      </c>
      <c r="F27" s="9" t="inlineStr">
        <is>
          <t>Bankgebühren Depot &amp; Konto</t>
        </is>
      </c>
      <c r="G27" s="9" t="inlineStr">
        <is>
          <t>Verwahrentgelte &amp; Transaktionsgebühren</t>
        </is>
      </c>
      <c r="H27" s="9" t="inlineStr">
        <is>
          <t>Bank Girokonto</t>
        </is>
      </c>
      <c r="I27" s="27" t="inlineStr">
        <is>
          <t>Auszug 05/2026</t>
        </is>
      </c>
    </row>
    <row r="28" ht="20" customHeight="1">
      <c r="A28" s="8" t="inlineStr">
        <is>
          <t>BEL-2026-024</t>
        </is>
      </c>
      <c r="B28" s="8" t="inlineStr">
        <is>
          <t>Einnahme</t>
        </is>
      </c>
      <c r="C28" s="8" t="inlineStr">
        <is>
          <t>30.06.2026</t>
        </is>
      </c>
      <c r="D28" s="9" t="inlineStr">
        <is>
          <t>2. Vermögensverwaltung</t>
        </is>
      </c>
      <c r="E28" s="11" t="n">
        <v>380</v>
      </c>
      <c r="F28" s="9" t="inlineStr">
        <is>
          <t>Zinsen Festgeldkonto</t>
        </is>
      </c>
      <c r="G28" s="9" t="inlineStr">
        <is>
          <t>Zinsgutschrift Festgeldanlage 1. HJ</t>
        </is>
      </c>
      <c r="H28" s="9" t="inlineStr">
        <is>
          <t>Bank Girokonto</t>
        </is>
      </c>
      <c r="I28" s="27" t="inlineStr">
        <is>
          <t>Auszug 06/2026</t>
        </is>
      </c>
    </row>
    <row r="29" ht="20" customHeight="1">
      <c r="A29" s="8" t="inlineStr">
        <is>
          <t>BEL-2026-025</t>
        </is>
      </c>
      <c r="B29" s="8" t="inlineStr">
        <is>
          <t>Einnahme</t>
        </is>
      </c>
      <c r="C29" s="8" t="inlineStr">
        <is>
          <t>15.07.2026</t>
        </is>
      </c>
      <c r="D29" s="9" t="inlineStr">
        <is>
          <t>2. Vermögensverwaltung</t>
        </is>
      </c>
      <c r="E29" s="11" t="n">
        <v>1200</v>
      </c>
      <c r="F29" s="9" t="inlineStr">
        <is>
          <t>Vermietung Vereinsheim Q3</t>
        </is>
      </c>
      <c r="G29" s="9" t="inlineStr">
        <is>
          <t>Miete Nebenräume Physiotherapie</t>
        </is>
      </c>
      <c r="H29" s="9" t="inlineStr">
        <is>
          <t>Bank Girokonto</t>
        </is>
      </c>
      <c r="I29" s="27" t="inlineStr">
        <is>
          <t>Auszug 07/2026</t>
        </is>
      </c>
    </row>
    <row r="30" ht="20" customHeight="1">
      <c r="A30" s="8" t="inlineStr">
        <is>
          <t>BEL-2026-026</t>
        </is>
      </c>
      <c r="B30" s="8" t="inlineStr">
        <is>
          <t>Ausgabe</t>
        </is>
      </c>
      <c r="C30" s="8" t="inlineStr">
        <is>
          <t>10.09.2026</t>
        </is>
      </c>
      <c r="D30" s="9" t="inlineStr">
        <is>
          <t>2. Vermögensverwaltung</t>
        </is>
      </c>
      <c r="E30" s="11" t="n">
        <v>1200</v>
      </c>
      <c r="F30" s="9" t="inlineStr">
        <is>
          <t>Instandhaltung Vermietobjekt</t>
        </is>
      </c>
      <c r="G30" s="9" t="inlineStr">
        <is>
          <t>Reparatur Sanitäranlage Mietbereich</t>
        </is>
      </c>
      <c r="H30" s="9" t="inlineStr">
        <is>
          <t>Bank Girokonto</t>
        </is>
      </c>
      <c r="I30" s="27" t="inlineStr">
        <is>
          <t>Auszug 09/2026</t>
        </is>
      </c>
    </row>
    <row r="31" ht="20" customHeight="1">
      <c r="A31" s="8" t="inlineStr">
        <is>
          <t>BEL-2026-027</t>
        </is>
      </c>
      <c r="B31" s="8" t="inlineStr">
        <is>
          <t>Einnahme</t>
        </is>
      </c>
      <c r="C31" s="8" t="inlineStr">
        <is>
          <t>15.10.2026</t>
        </is>
      </c>
      <c r="D31" s="9" t="inlineStr">
        <is>
          <t>2. Vermögensverwaltung</t>
        </is>
      </c>
      <c r="E31" s="11" t="n">
        <v>1200</v>
      </c>
      <c r="F31" s="9" t="inlineStr">
        <is>
          <t>Vermietung Vereinsheim Q4</t>
        </is>
      </c>
      <c r="G31" s="9" t="inlineStr">
        <is>
          <t>Miete Nebenräume Physiotherapie</t>
        </is>
      </c>
      <c r="H31" s="9" t="inlineStr">
        <is>
          <t>Bank Girokonto</t>
        </is>
      </c>
      <c r="I31" s="27" t="inlineStr">
        <is>
          <t>Auszug 10/2026</t>
        </is>
      </c>
    </row>
    <row r="32" ht="20" customHeight="1">
      <c r="A32" s="8" t="inlineStr">
        <is>
          <t>BEL-2026-028</t>
        </is>
      </c>
      <c r="B32" s="8" t="inlineStr">
        <is>
          <t>Einnahme</t>
        </is>
      </c>
      <c r="C32" s="8" t="inlineStr">
        <is>
          <t>30.12.2026</t>
        </is>
      </c>
      <c r="D32" s="9" t="inlineStr">
        <is>
          <t>2. Vermögensverwaltung</t>
        </is>
      </c>
      <c r="E32" s="11" t="n">
        <v>420</v>
      </c>
      <c r="F32" s="9" t="inlineStr">
        <is>
          <t>Zinsen Festgeldkonto</t>
        </is>
      </c>
      <c r="G32" s="9" t="inlineStr">
        <is>
          <t>Zinsgutschrift Festgeldanlage 2. HJ</t>
        </is>
      </c>
      <c r="H32" s="9" t="inlineStr">
        <is>
          <t>Bank Girokonto</t>
        </is>
      </c>
      <c r="I32" s="27" t="inlineStr">
        <is>
          <t>Auszug 12/2026</t>
        </is>
      </c>
    </row>
    <row r="33" ht="20" customHeight="1">
      <c r="A33" s="8" t="inlineStr">
        <is>
          <t>BEL-2026-029</t>
        </is>
      </c>
      <c r="B33" s="8" t="inlineStr">
        <is>
          <t>Einnahme</t>
        </is>
      </c>
      <c r="C33" s="8" t="inlineStr">
        <is>
          <t>10.02.2026</t>
        </is>
      </c>
      <c r="D33" s="9" t="inlineStr">
        <is>
          <t>3. Zweckbetrieb</t>
        </is>
      </c>
      <c r="E33" s="11" t="n">
        <v>4800</v>
      </c>
      <c r="F33" s="9" t="inlineStr">
        <is>
          <t>Kursgebühren Frühjahr</t>
        </is>
      </c>
      <c r="G33" s="9" t="inlineStr">
        <is>
          <t>Teilnehmerbeiträge Fitness- &amp; Yogakurse</t>
        </is>
      </c>
      <c r="H33" s="9" t="inlineStr">
        <is>
          <t>Bank Girokonto</t>
        </is>
      </c>
      <c r="I33" s="27" t="inlineStr">
        <is>
          <t>Auszug 02/2026</t>
        </is>
      </c>
    </row>
    <row r="34" ht="20" customHeight="1">
      <c r="A34" s="8" t="inlineStr">
        <is>
          <t>BEL-2026-030</t>
        </is>
      </c>
      <c r="B34" s="8" t="inlineStr">
        <is>
          <t>Ausgabe</t>
        </is>
      </c>
      <c r="C34" s="8" t="inlineStr">
        <is>
          <t>28.02.2026</t>
        </is>
      </c>
      <c r="D34" s="9" t="inlineStr">
        <is>
          <t>3. Zweckbetrieb</t>
        </is>
      </c>
      <c r="E34" s="11" t="n">
        <v>2400</v>
      </c>
      <c r="F34" s="9" t="inlineStr">
        <is>
          <t>Übungsleiterpauschale Q1</t>
        </is>
      </c>
      <c r="G34" s="9" t="inlineStr">
        <is>
          <t>Vergütung Trainer gem. § 3 Nr. 26 EStG</t>
        </is>
      </c>
      <c r="H34" s="9" t="inlineStr">
        <is>
          <t>Bank Girokonto</t>
        </is>
      </c>
      <c r="I34" s="27" t="inlineStr">
        <is>
          <t>Auszug 02/2026</t>
        </is>
      </c>
    </row>
    <row r="35" ht="20" customHeight="1">
      <c r="A35" s="8" t="inlineStr">
        <is>
          <t>BEL-2026-031</t>
        </is>
      </c>
      <c r="B35" s="8" t="inlineStr">
        <is>
          <t>Ausgabe</t>
        </is>
      </c>
      <c r="C35" s="8" t="inlineStr">
        <is>
          <t>15.03.2026</t>
        </is>
      </c>
      <c r="D35" s="9" t="inlineStr">
        <is>
          <t>3. Zweckbetrieb</t>
        </is>
      </c>
      <c r="E35" s="11" t="n">
        <v>1600</v>
      </c>
      <c r="F35" s="9" t="inlineStr">
        <is>
          <t>Sportgeräte &amp; Kursmaterial</t>
        </is>
      </c>
      <c r="G35" s="9" t="inlineStr">
        <is>
          <t>Anschaffung Matten, Bälle, Kleingeräte</t>
        </is>
      </c>
      <c r="H35" s="9" t="inlineStr">
        <is>
          <t>Bank Girokonto</t>
        </is>
      </c>
      <c r="I35" s="27" t="inlineStr">
        <is>
          <t>Auszug 03/2026</t>
        </is>
      </c>
    </row>
    <row r="36" ht="20" customHeight="1">
      <c r="A36" s="8" t="inlineStr">
        <is>
          <t>BEL-2026-032</t>
        </is>
      </c>
      <c r="B36" s="8" t="inlineStr">
        <is>
          <t>Ausgabe</t>
        </is>
      </c>
      <c r="C36" s="8" t="inlineStr">
        <is>
          <t>31.03.2026</t>
        </is>
      </c>
      <c r="D36" s="9" t="inlineStr">
        <is>
          <t>3. Zweckbetrieb</t>
        </is>
      </c>
      <c r="E36" s="11" t="n">
        <v>1300</v>
      </c>
      <c r="F36" s="9" t="inlineStr">
        <is>
          <t>Miete Turnhalle Q1</t>
        </is>
      </c>
      <c r="G36" s="9" t="inlineStr">
        <is>
          <t>Nutzungsentgelte Städtische Sportstätten</t>
        </is>
      </c>
      <c r="H36" s="9" t="inlineStr">
        <is>
          <t>Bank Girokonto</t>
        </is>
      </c>
      <c r="I36" s="27" t="inlineStr">
        <is>
          <t>Auszug 03/2026</t>
        </is>
      </c>
    </row>
    <row r="37" ht="20" customHeight="1">
      <c r="A37" s="8" t="inlineStr">
        <is>
          <t>BEL-2026-033</t>
        </is>
      </c>
      <c r="B37" s="8" t="inlineStr">
        <is>
          <t>Einnahme</t>
        </is>
      </c>
      <c r="C37" s="8" t="inlineStr">
        <is>
          <t>15.05.2026</t>
        </is>
      </c>
      <c r="D37" s="9" t="inlineStr">
        <is>
          <t>3. Zweckbetrieb</t>
        </is>
      </c>
      <c r="E37" s="11" t="n">
        <v>3200</v>
      </c>
      <c r="F37" s="9" t="inlineStr">
        <is>
          <t>Eintrittsgelder Frühjahrsturnier</t>
        </is>
      </c>
      <c r="G37" s="9" t="inlineStr">
        <is>
          <t>Tickets &amp; Startgelder Bezirksmeisterschaft</t>
        </is>
      </c>
      <c r="H37" s="9" t="inlineStr">
        <is>
          <t>Barkasse</t>
        </is>
      </c>
      <c r="I37" s="27" t="inlineStr">
        <is>
          <t>Kassenbuch 05/2026</t>
        </is>
      </c>
    </row>
    <row r="38" ht="20" customHeight="1">
      <c r="A38" s="8" t="inlineStr">
        <is>
          <t>BEL-2026-034</t>
        </is>
      </c>
      <c r="B38" s="8" t="inlineStr">
        <is>
          <t>Ausgabe</t>
        </is>
      </c>
      <c r="C38" s="8" t="inlineStr">
        <is>
          <t>30.05.2026</t>
        </is>
      </c>
      <c r="D38" s="9" t="inlineStr">
        <is>
          <t>3. Zweckbetrieb</t>
        </is>
      </c>
      <c r="E38" s="11" t="n">
        <v>2500</v>
      </c>
      <c r="F38" s="9" t="inlineStr">
        <is>
          <t>Übungsleiterpauschale Q2</t>
        </is>
      </c>
      <c r="G38" s="9" t="inlineStr">
        <is>
          <t>Vergütung Trainer gem. § 3 Nr. 26 EStG</t>
        </is>
      </c>
      <c r="H38" s="9" t="inlineStr">
        <is>
          <t>Bank Girokonto</t>
        </is>
      </c>
      <c r="I38" s="27" t="inlineStr">
        <is>
          <t>Auszug 05/2026</t>
        </is>
      </c>
    </row>
    <row r="39" ht="20" customHeight="1">
      <c r="A39" s="8" t="inlineStr">
        <is>
          <t>BEL-2026-035</t>
        </is>
      </c>
      <c r="B39" s="8" t="inlineStr">
        <is>
          <t>Ausgabe</t>
        </is>
      </c>
      <c r="C39" s="8" t="inlineStr">
        <is>
          <t>30.06.2026</t>
        </is>
      </c>
      <c r="D39" s="9" t="inlineStr">
        <is>
          <t>3. Zweckbetrieb</t>
        </is>
      </c>
      <c r="E39" s="11" t="n">
        <v>1300</v>
      </c>
      <c r="F39" s="9" t="inlineStr">
        <is>
          <t>Miete Turnhalle Q2</t>
        </is>
      </c>
      <c r="G39" s="9" t="inlineStr">
        <is>
          <t>Nutzungsentgelte Städtische Sportstätten</t>
        </is>
      </c>
      <c r="H39" s="9" t="inlineStr">
        <is>
          <t>Bank Girokonto</t>
        </is>
      </c>
      <c r="I39" s="27" t="inlineStr">
        <is>
          <t>Auszug 06/2026</t>
        </is>
      </c>
    </row>
    <row r="40" ht="20" customHeight="1">
      <c r="A40" s="8" t="inlineStr">
        <is>
          <t>BEL-2026-036</t>
        </is>
      </c>
      <c r="B40" s="8" t="inlineStr">
        <is>
          <t>Einnahme</t>
        </is>
      </c>
      <c r="C40" s="8" t="inlineStr">
        <is>
          <t>15.07.2026</t>
        </is>
      </c>
      <c r="D40" s="9" t="inlineStr">
        <is>
          <t>3. Zweckbetrieb</t>
        </is>
      </c>
      <c r="E40" s="11" t="n">
        <v>3000</v>
      </c>
      <c r="F40" s="9" t="inlineStr">
        <is>
          <t>Zuschuss Landessportbund</t>
        </is>
      </c>
      <c r="G40" s="9" t="inlineStr">
        <is>
          <t>Projektzuschuss Jugendleistungssport</t>
        </is>
      </c>
      <c r="H40" s="9" t="inlineStr">
        <is>
          <t>Bank Girokonto</t>
        </is>
      </c>
      <c r="I40" s="27" t="inlineStr">
        <is>
          <t>Auszug 07/2026</t>
        </is>
      </c>
    </row>
    <row r="41" ht="20" customHeight="1">
      <c r="A41" s="8" t="inlineStr">
        <is>
          <t>BEL-2026-037</t>
        </is>
      </c>
      <c r="B41" s="8" t="inlineStr">
        <is>
          <t>Einnahme</t>
        </is>
      </c>
      <c r="C41" s="8" t="inlineStr">
        <is>
          <t>10.09.2026</t>
        </is>
      </c>
      <c r="D41" s="9" t="inlineStr">
        <is>
          <t>3. Zweckbetrieb</t>
        </is>
      </c>
      <c r="E41" s="11" t="n">
        <v>5200</v>
      </c>
      <c r="F41" s="9" t="inlineStr">
        <is>
          <t>Kursgebühren Herbst</t>
        </is>
      </c>
      <c r="G41" s="9" t="inlineStr">
        <is>
          <t>Teilnehmerbeiträge Herbststaffel</t>
        </is>
      </c>
      <c r="H41" s="9" t="inlineStr">
        <is>
          <t>Bank Girokonto</t>
        </is>
      </c>
      <c r="I41" s="27" t="inlineStr">
        <is>
          <t>Auszug 09/2026</t>
        </is>
      </c>
    </row>
    <row r="42" ht="20" customHeight="1">
      <c r="A42" s="8" t="inlineStr">
        <is>
          <t>BEL-2026-038</t>
        </is>
      </c>
      <c r="B42" s="8" t="inlineStr">
        <is>
          <t>Ausgabe</t>
        </is>
      </c>
      <c r="C42" s="8" t="inlineStr">
        <is>
          <t>30.09.2026</t>
        </is>
      </c>
      <c r="D42" s="9" t="inlineStr">
        <is>
          <t>3. Zweckbetrieb</t>
        </is>
      </c>
      <c r="E42" s="11" t="n">
        <v>2500</v>
      </c>
      <c r="F42" s="9" t="inlineStr">
        <is>
          <t>Übungsleiterpauschale Q3</t>
        </is>
      </c>
      <c r="G42" s="9" t="inlineStr">
        <is>
          <t>Vergütung Trainer gem. § 3 Nr. 26 EStG</t>
        </is>
      </c>
      <c r="H42" s="9" t="inlineStr">
        <is>
          <t>Bank Girokonto</t>
        </is>
      </c>
      <c r="I42" s="27" t="inlineStr">
        <is>
          <t>Auszug 09/2026</t>
        </is>
      </c>
    </row>
    <row r="43" ht="20" customHeight="1">
      <c r="A43" s="8" t="inlineStr">
        <is>
          <t>BEL-2026-039</t>
        </is>
      </c>
      <c r="B43" s="8" t="inlineStr">
        <is>
          <t>Ausgabe</t>
        </is>
      </c>
      <c r="C43" s="8" t="inlineStr">
        <is>
          <t>30.09.2026</t>
        </is>
      </c>
      <c r="D43" s="9" t="inlineStr">
        <is>
          <t>3. Zweckbetrieb</t>
        </is>
      </c>
      <c r="E43" s="11" t="n">
        <v>1300</v>
      </c>
      <c r="F43" s="9" t="inlineStr">
        <is>
          <t>Miete Turnhalle Q3</t>
        </is>
      </c>
      <c r="G43" s="9" t="inlineStr">
        <is>
          <t>Nutzungsentgelte Städtische Sportstätten</t>
        </is>
      </c>
      <c r="H43" s="9" t="inlineStr">
        <is>
          <t>Bank Girokonto</t>
        </is>
      </c>
      <c r="I43" s="27" t="inlineStr">
        <is>
          <t>Auszug 09/2026</t>
        </is>
      </c>
    </row>
    <row r="44" ht="20" customHeight="1">
      <c r="A44" s="8" t="inlineStr">
        <is>
          <t>BEL-2026-040</t>
        </is>
      </c>
      <c r="B44" s="8" t="inlineStr">
        <is>
          <t>Einnahme</t>
        </is>
      </c>
      <c r="C44" s="8" t="inlineStr">
        <is>
          <t>18.10.2026</t>
        </is>
      </c>
      <c r="D44" s="9" t="inlineStr">
        <is>
          <t>3. Zweckbetrieb</t>
        </is>
      </c>
      <c r="E44" s="11" t="n">
        <v>3100</v>
      </c>
      <c r="F44" s="9" t="inlineStr">
        <is>
          <t>Eintrittsgelder Herbstgala</t>
        </is>
      </c>
      <c r="G44" s="9" t="inlineStr">
        <is>
          <t>Eintrittsgelder Kultur- &amp; Sportrevue</t>
        </is>
      </c>
      <c r="H44" s="9" t="inlineStr">
        <is>
          <t>Barkasse</t>
        </is>
      </c>
      <c r="I44" s="27" t="inlineStr">
        <is>
          <t>Kassenbuch 10/2026</t>
        </is>
      </c>
    </row>
    <row r="45" ht="20" customHeight="1">
      <c r="A45" s="8" t="inlineStr">
        <is>
          <t>BEL-2026-041</t>
        </is>
      </c>
      <c r="B45" s="8" t="inlineStr">
        <is>
          <t>Ausgabe</t>
        </is>
      </c>
      <c r="C45" s="8" t="inlineStr">
        <is>
          <t>15.11.2026</t>
        </is>
      </c>
      <c r="D45" s="9" t="inlineStr">
        <is>
          <t>3. Zweckbetrieb</t>
        </is>
      </c>
      <c r="E45" s="11" t="n">
        <v>2900</v>
      </c>
      <c r="F45" s="9" t="inlineStr">
        <is>
          <t>Sportgeräte Schutzbekleidung</t>
        </is>
      </c>
      <c r="G45" s="9" t="inlineStr">
        <is>
          <t>Erneuerung Schutzmatten &amp; Ausrüstung</t>
        </is>
      </c>
      <c r="H45" s="9" t="inlineStr">
        <is>
          <t>Bank Girokonto</t>
        </is>
      </c>
      <c r="I45" s="27" t="inlineStr">
        <is>
          <t>Auszug 11/2026</t>
        </is>
      </c>
    </row>
    <row r="46" ht="20" customHeight="1">
      <c r="A46" s="8" t="inlineStr">
        <is>
          <t>BEL-2026-042</t>
        </is>
      </c>
      <c r="B46" s="8" t="inlineStr">
        <is>
          <t>Ausgabe</t>
        </is>
      </c>
      <c r="C46" s="8" t="inlineStr">
        <is>
          <t>15.12.2026</t>
        </is>
      </c>
      <c r="D46" s="9" t="inlineStr">
        <is>
          <t>3. Zweckbetrieb</t>
        </is>
      </c>
      <c r="E46" s="11" t="n">
        <v>2600</v>
      </c>
      <c r="F46" s="9" t="inlineStr">
        <is>
          <t>Übungsleiterpauschale Q4</t>
        </is>
      </c>
      <c r="G46" s="9" t="inlineStr">
        <is>
          <t>Vergütung Trainer gem. § 3 Nr. 26 EStG</t>
        </is>
      </c>
      <c r="H46" s="9" t="inlineStr">
        <is>
          <t>Bank Girokonto</t>
        </is>
      </c>
      <c r="I46" s="27" t="inlineStr">
        <is>
          <t>Auszug 12/2026</t>
        </is>
      </c>
    </row>
    <row r="47" ht="20" customHeight="1">
      <c r="A47" s="8" t="inlineStr">
        <is>
          <t>BEL-2026-043</t>
        </is>
      </c>
      <c r="B47" s="8" t="inlineStr">
        <is>
          <t>Ausgabe</t>
        </is>
      </c>
      <c r="C47" s="8" t="inlineStr">
        <is>
          <t>30.12.2026</t>
        </is>
      </c>
      <c r="D47" s="9" t="inlineStr">
        <is>
          <t>3. Zweckbetrieb</t>
        </is>
      </c>
      <c r="E47" s="11" t="n">
        <v>1300</v>
      </c>
      <c r="F47" s="9" t="inlineStr">
        <is>
          <t>Miete Turnhalle Q4</t>
        </is>
      </c>
      <c r="G47" s="9" t="inlineStr">
        <is>
          <t>Nutzungsentgelte Städtische Sportstätten</t>
        </is>
      </c>
      <c r="H47" s="9" t="inlineStr">
        <is>
          <t>Bank Girokonto</t>
        </is>
      </c>
      <c r="I47" s="27" t="inlineStr">
        <is>
          <t>Auszug 12/2026</t>
        </is>
      </c>
    </row>
    <row r="48" ht="20" customHeight="1">
      <c r="A48" s="8" t="inlineStr">
        <is>
          <t>BEL-2026-044</t>
        </is>
      </c>
      <c r="B48" s="8" t="inlineStr">
        <is>
          <t>Einnahme</t>
        </is>
      </c>
      <c r="C48" s="8" t="inlineStr">
        <is>
          <t>31.12.2026</t>
        </is>
      </c>
      <c r="D48" s="9" t="inlineStr">
        <is>
          <t>3. Zweckbetrieb</t>
        </is>
      </c>
      <c r="E48" s="11" t="n">
        <v>4700</v>
      </c>
      <c r="F48" s="9" t="inlineStr">
        <is>
          <t>Kursgebühren Winterstaffel</t>
        </is>
      </c>
      <c r="G48" s="9" t="inlineStr">
        <is>
          <t>Vorab-Anmeldungen Winterprogramm 2027</t>
        </is>
      </c>
      <c r="H48" s="9" t="inlineStr">
        <is>
          <t>Bank Girokonto</t>
        </is>
      </c>
      <c r="I48" s="27" t="inlineStr">
        <is>
          <t>Auszug 12/2026</t>
        </is>
      </c>
    </row>
    <row r="49" ht="20" customHeight="1">
      <c r="A49" s="8" t="inlineStr">
        <is>
          <t>BEL-2026-045</t>
        </is>
      </c>
      <c r="B49" s="8" t="inlineStr">
        <is>
          <t>Einnahme</t>
        </is>
      </c>
      <c r="C49" s="8" t="inlineStr">
        <is>
          <t>15.02.2026</t>
        </is>
      </c>
      <c r="D49" s="9" t="inlineStr">
        <is>
          <t>4. Wirtschaftl. Geschäftsbetrieb</t>
        </is>
      </c>
      <c r="E49" s="11" t="n">
        <v>4500</v>
      </c>
      <c r="F49" s="9" t="inlineStr">
        <is>
          <t>Sponsoring Bandenwerbung</t>
        </is>
      </c>
      <c r="G49" s="9" t="inlineStr">
        <is>
          <t>Hauptsponsor Lokale Sparkasse</t>
        </is>
      </c>
      <c r="H49" s="9" t="inlineStr">
        <is>
          <t>Bank Girokonto</t>
        </is>
      </c>
      <c r="I49" s="27" t="inlineStr">
        <is>
          <t>Auszug 02/2026</t>
        </is>
      </c>
    </row>
    <row r="50" ht="20" customHeight="1">
      <c r="A50" s="8" t="inlineStr">
        <is>
          <t>BEL-2026-046</t>
        </is>
      </c>
      <c r="B50" s="8" t="inlineStr">
        <is>
          <t>Ausgabe</t>
        </is>
      </c>
      <c r="C50" s="8" t="inlineStr">
        <is>
          <t>10.03.2026</t>
        </is>
      </c>
      <c r="D50" s="9" t="inlineStr">
        <is>
          <t>4. Wirtschaftl. Geschäftsbetrieb</t>
        </is>
      </c>
      <c r="E50" s="11" t="n">
        <v>2200</v>
      </c>
      <c r="F50" s="9" t="inlineStr">
        <is>
          <t>Wareneinkauf Vereinsheim</t>
        </is>
      </c>
      <c r="G50" s="9" t="inlineStr">
        <is>
          <t>Getränke &amp; Snacks Clubheimlieferung</t>
        </is>
      </c>
      <c r="H50" s="9" t="inlineStr">
        <is>
          <t>Bank Girokonto</t>
        </is>
      </c>
      <c r="I50" s="27" t="inlineStr">
        <is>
          <t>Auszug 03/2026</t>
        </is>
      </c>
    </row>
    <row r="51" ht="20" customHeight="1">
      <c r="A51" s="8" t="inlineStr">
        <is>
          <t>BEL-2026-047</t>
        </is>
      </c>
      <c r="B51" s="8" t="inlineStr">
        <is>
          <t>Einnahme</t>
        </is>
      </c>
      <c r="C51" s="8" t="inlineStr">
        <is>
          <t>31.03.2026</t>
        </is>
      </c>
      <c r="D51" s="9" t="inlineStr">
        <is>
          <t>4. Wirtschaftl. Geschäftsbetrieb</t>
        </is>
      </c>
      <c r="E51" s="11" t="n">
        <v>3800</v>
      </c>
      <c r="F51" s="9" t="inlineStr">
        <is>
          <t>Gastronomie Clubheim Q1</t>
        </is>
      </c>
      <c r="G51" s="9" t="inlineStr">
        <is>
          <t>Umsatzerlöse Vereinsheim Q1</t>
        </is>
      </c>
      <c r="H51" s="9" t="inlineStr">
        <is>
          <t>Barkasse</t>
        </is>
      </c>
      <c r="I51" s="27" t="inlineStr">
        <is>
          <t>Kassenbuch 03/2026</t>
        </is>
      </c>
    </row>
    <row r="52" ht="20" customHeight="1">
      <c r="A52" s="8" t="inlineStr">
        <is>
          <t>BEL-2026-048</t>
        </is>
      </c>
      <c r="B52" s="8" t="inlineStr">
        <is>
          <t>Ausgabe</t>
        </is>
      </c>
      <c r="C52" s="8" t="inlineStr">
        <is>
          <t>15.04.2026</t>
        </is>
      </c>
      <c r="D52" s="9" t="inlineStr">
        <is>
          <t>4. Wirtschaftl. Geschäftsbetrieb</t>
        </is>
      </c>
      <c r="E52" s="11" t="n">
        <v>1500</v>
      </c>
      <c r="F52" s="9" t="inlineStr">
        <is>
          <t>Werbeaufwand Sponsoren</t>
        </is>
      </c>
      <c r="G52" s="9" t="inlineStr">
        <is>
          <t>Bandenwerbung Erstellung &amp; Montage</t>
        </is>
      </c>
      <c r="H52" s="9" t="inlineStr">
        <is>
          <t>Bank Girokonto</t>
        </is>
      </c>
      <c r="I52" s="27" t="inlineStr">
        <is>
          <t>Auszug 04/2026</t>
        </is>
      </c>
    </row>
    <row r="53" ht="20" customHeight="1">
      <c r="A53" s="8" t="inlineStr">
        <is>
          <t>BEL-2026-049</t>
        </is>
      </c>
      <c r="B53" s="8" t="inlineStr">
        <is>
          <t>Einnahme</t>
        </is>
      </c>
      <c r="C53" s="8" t="inlineStr">
        <is>
          <t>20.05.2026</t>
        </is>
      </c>
      <c r="D53" s="9" t="inlineStr">
        <is>
          <t>4. Wirtschaftl. Geschäftsbetrieb</t>
        </is>
      </c>
      <c r="E53" s="11" t="n">
        <v>4200</v>
      </c>
      <c r="F53" s="9" t="inlineStr">
        <is>
          <t>Gastronomie Sommerturnier</t>
        </is>
      </c>
      <c r="G53" s="9" t="inlineStr">
        <is>
          <t>Bewirtungserlöse Vereinsfest</t>
        </is>
      </c>
      <c r="H53" s="9" t="inlineStr">
        <is>
          <t>Barkasse</t>
        </is>
      </c>
      <c r="I53" s="27" t="inlineStr">
        <is>
          <t>Kassenbuch 05/2026</t>
        </is>
      </c>
    </row>
    <row r="54" ht="20" customHeight="1">
      <c r="A54" s="8" t="inlineStr">
        <is>
          <t>BEL-2026-050</t>
        </is>
      </c>
      <c r="B54" s="8" t="inlineStr">
        <is>
          <t>Ausgabe</t>
        </is>
      </c>
      <c r="C54" s="8" t="inlineStr">
        <is>
          <t>25.05.2026</t>
        </is>
      </c>
      <c r="D54" s="9" t="inlineStr">
        <is>
          <t>4. Wirtschaftl. Geschäftsbetrieb</t>
        </is>
      </c>
      <c r="E54" s="11" t="n">
        <v>2500</v>
      </c>
      <c r="F54" s="9" t="inlineStr">
        <is>
          <t>Wareneinkauf Festbedarf</t>
        </is>
      </c>
      <c r="G54" s="9" t="inlineStr">
        <is>
          <t>Fleisch, Getränke, Mehrweggeschirr</t>
        </is>
      </c>
      <c r="H54" s="9" t="inlineStr">
        <is>
          <t>Bank Girokonto</t>
        </is>
      </c>
      <c r="I54" s="27" t="inlineStr">
        <is>
          <t>Auszug 05/2026</t>
        </is>
      </c>
    </row>
    <row r="55" ht="20" customHeight="1">
      <c r="A55" s="8" t="inlineStr">
        <is>
          <t>BEL-2026-051</t>
        </is>
      </c>
      <c r="B55" s="8" t="inlineStr">
        <is>
          <t>Einnahme</t>
        </is>
      </c>
      <c r="C55" s="8" t="inlineStr">
        <is>
          <t>15.07.2026</t>
        </is>
      </c>
      <c r="D55" s="9" t="inlineStr">
        <is>
          <t>4. Wirtschaftl. Geschäftsbetrieb</t>
        </is>
      </c>
      <c r="E55" s="11" t="n">
        <v>4200</v>
      </c>
      <c r="F55" s="9" t="inlineStr">
        <is>
          <t>Sponsoring Trikotpartner</t>
        </is>
      </c>
      <c r="G55" s="9" t="inlineStr">
        <is>
          <t>Werbevertrag Autohaus Müller</t>
        </is>
      </c>
      <c r="H55" s="9" t="inlineStr">
        <is>
          <t>Bank Girokonto</t>
        </is>
      </c>
      <c r="I55" s="27" t="inlineStr">
        <is>
          <t>Auszug 07/2026</t>
        </is>
      </c>
    </row>
    <row r="56" ht="20" customHeight="1">
      <c r="A56" s="8" t="inlineStr">
        <is>
          <t>BEL-2026-052</t>
        </is>
      </c>
      <c r="B56" s="8" t="inlineStr">
        <is>
          <t>Einnahme</t>
        </is>
      </c>
      <c r="C56" s="8" t="inlineStr">
        <is>
          <t>10.08.2026</t>
        </is>
      </c>
      <c r="D56" s="9" t="inlineStr">
        <is>
          <t>4. Wirtschaftl. Geschäftsbetrieb</t>
        </is>
      </c>
      <c r="E56" s="11" t="n">
        <v>2300</v>
      </c>
      <c r="F56" s="9" t="inlineStr">
        <is>
          <t>Verkauf Trikots &amp; Fanshop</t>
        </is>
      </c>
      <c r="G56" s="9" t="inlineStr">
        <is>
          <t>Vereinstrikots &amp; Fanartikel</t>
        </is>
      </c>
      <c r="H56" s="9" t="inlineStr">
        <is>
          <t>Bank Girokonto</t>
        </is>
      </c>
      <c r="I56" s="27" t="inlineStr">
        <is>
          <t>Auszug 08/2026</t>
        </is>
      </c>
    </row>
    <row r="57" ht="20" customHeight="1">
      <c r="A57" s="8" t="inlineStr">
        <is>
          <t>BEL-2026-053</t>
        </is>
      </c>
      <c r="B57" s="8" t="inlineStr">
        <is>
          <t>Ausgabe</t>
        </is>
      </c>
      <c r="C57" s="8" t="inlineStr">
        <is>
          <t>20.08.2026</t>
        </is>
      </c>
      <c r="D57" s="9" t="inlineStr">
        <is>
          <t>4. Wirtschaftl. Geschäftsbetrieb</t>
        </is>
      </c>
      <c r="E57" s="11" t="n">
        <v>1800</v>
      </c>
      <c r="F57" s="9" t="inlineStr">
        <is>
          <t>Wareneinkauf Vereinsheim Q3</t>
        </is>
      </c>
      <c r="G57" s="9" t="inlineStr">
        <is>
          <t>Nachbestellung Getränkelager</t>
        </is>
      </c>
      <c r="H57" s="9" t="inlineStr">
        <is>
          <t>Bank Girokonto</t>
        </is>
      </c>
      <c r="I57" s="27" t="inlineStr">
        <is>
          <t>Auszug 08/2026</t>
        </is>
      </c>
    </row>
    <row r="58" ht="20" customHeight="1">
      <c r="A58" s="8" t="inlineStr">
        <is>
          <t>BEL-2026-054</t>
        </is>
      </c>
      <c r="B58" s="8" t="inlineStr">
        <is>
          <t>Einnahme</t>
        </is>
      </c>
      <c r="C58" s="8" t="inlineStr">
        <is>
          <t>30.09.2026</t>
        </is>
      </c>
      <c r="D58" s="9" t="inlineStr">
        <is>
          <t>4. Wirtschaftl. Geschäftsbetrieb</t>
        </is>
      </c>
      <c r="E58" s="11" t="n">
        <v>4400</v>
      </c>
      <c r="F58" s="9" t="inlineStr">
        <is>
          <t>Gastronomie Clubheim Q3</t>
        </is>
      </c>
      <c r="G58" s="9" t="inlineStr">
        <is>
          <t>Umsatzerlöse Vereinsheim</t>
        </is>
      </c>
      <c r="H58" s="9" t="inlineStr">
        <is>
          <t>Barkasse</t>
        </is>
      </c>
      <c r="I58" s="27" t="inlineStr">
        <is>
          <t>Kassenbuch 09/2026</t>
        </is>
      </c>
    </row>
    <row r="59" ht="20" customHeight="1">
      <c r="A59" s="8" t="inlineStr">
        <is>
          <t>BEL-2026-055</t>
        </is>
      </c>
      <c r="B59" s="8" t="inlineStr">
        <is>
          <t>Ausgabe</t>
        </is>
      </c>
      <c r="C59" s="8" t="inlineStr">
        <is>
          <t>10.10.2026</t>
        </is>
      </c>
      <c r="D59" s="9" t="inlineStr">
        <is>
          <t>4. Wirtschaftl. Geschäftsbetrieb</t>
        </is>
      </c>
      <c r="E59" s="11" t="n">
        <v>2100</v>
      </c>
      <c r="F59" s="9" t="inlineStr">
        <is>
          <t>Steuerzahlung USt &amp; KSt</t>
        </is>
      </c>
      <c r="G59" s="9" t="inlineStr">
        <is>
          <t>Umsatzsteuervorauszahlung Finanzamt</t>
        </is>
      </c>
      <c r="H59" s="9" t="inlineStr">
        <is>
          <t>Bank Girokonto</t>
        </is>
      </c>
      <c r="I59" s="27" t="inlineStr">
        <is>
          <t>Auszug 10/2026</t>
        </is>
      </c>
    </row>
    <row r="60" ht="20" customHeight="1">
      <c r="A60" s="8" t="inlineStr">
        <is>
          <t>BEL-2026-056</t>
        </is>
      </c>
      <c r="B60" s="8" t="inlineStr">
        <is>
          <t>Ausgabe</t>
        </is>
      </c>
      <c r="C60" s="8" t="inlineStr">
        <is>
          <t>15.11.2026</t>
        </is>
      </c>
      <c r="D60" s="9" t="inlineStr">
        <is>
          <t>4. Wirtschaftl. Geschäftsbetrieb</t>
        </is>
      </c>
      <c r="E60" s="11" t="n">
        <v>1800</v>
      </c>
      <c r="F60" s="9" t="inlineStr">
        <is>
          <t>Wareneinkauf Wintervorrat</t>
        </is>
      </c>
      <c r="G60" s="9" t="inlineStr">
        <is>
          <t>Getränke &amp; Glühwein Jahresausklang</t>
        </is>
      </c>
      <c r="H60" s="9" t="inlineStr">
        <is>
          <t>Bank Girokonto</t>
        </is>
      </c>
      <c r="I60" s="27" t="inlineStr">
        <is>
          <t>Auszug 11/2026</t>
        </is>
      </c>
    </row>
    <row r="61" ht="20" customHeight="1">
      <c r="A61" s="8" t="inlineStr">
        <is>
          <t>BEL-2026-057</t>
        </is>
      </c>
      <c r="B61" s="8" t="inlineStr">
        <is>
          <t>Einnahme</t>
        </is>
      </c>
      <c r="C61" s="8" t="inlineStr">
        <is>
          <t>22.12.2026</t>
        </is>
      </c>
      <c r="D61" s="9" t="inlineStr">
        <is>
          <t>4. Wirtschaftl. Geschäftsbetrieb</t>
        </is>
      </c>
      <c r="E61" s="11" t="n">
        <v>4800</v>
      </c>
      <c r="F61" s="9" t="inlineStr">
        <is>
          <t>Gastronomie Weihnachtsfeier</t>
        </is>
      </c>
      <c r="G61" s="9" t="inlineStr">
        <is>
          <t>Bewirtungserlöse Vereinsfeier</t>
        </is>
      </c>
      <c r="H61" s="9" t="inlineStr">
        <is>
          <t>Barkasse</t>
        </is>
      </c>
      <c r="I61" s="27" t="inlineStr">
        <is>
          <t>Kassenbuch 12/2026</t>
        </is>
      </c>
    </row>
    <row r="62" ht="20" customHeight="1">
      <c r="A62" s="26" t="inlineStr">
        <is>
          <t>BEL-2026-058</t>
        </is>
      </c>
      <c r="B62" s="54" t="inlineStr"/>
      <c r="C62" s="54" t="inlineStr"/>
      <c r="D62" s="55" t="inlineStr"/>
      <c r="E62" s="10" t="n"/>
      <c r="F62" s="55" t="inlineStr"/>
      <c r="G62" s="55" t="inlineStr"/>
      <c r="H62" s="55" t="inlineStr"/>
      <c r="I62" s="55" t="inlineStr"/>
    </row>
    <row r="63" ht="20" customHeight="1">
      <c r="A63" s="26" t="inlineStr">
        <is>
          <t>BEL-2026-059</t>
        </is>
      </c>
      <c r="B63" s="54" t="inlineStr"/>
      <c r="C63" s="54" t="inlineStr"/>
      <c r="D63" s="55" t="inlineStr"/>
      <c r="E63" s="10" t="n"/>
      <c r="F63" s="55" t="inlineStr"/>
      <c r="G63" s="55" t="inlineStr"/>
      <c r="H63" s="55" t="inlineStr"/>
      <c r="I63" s="55" t="inlineStr"/>
    </row>
    <row r="64" ht="20" customHeight="1">
      <c r="A64" s="26" t="inlineStr">
        <is>
          <t>BEL-2026-060</t>
        </is>
      </c>
      <c r="B64" s="54" t="inlineStr"/>
      <c r="C64" s="54" t="inlineStr"/>
      <c r="D64" s="55" t="inlineStr"/>
      <c r="E64" s="10" t="n"/>
      <c r="F64" s="55" t="inlineStr"/>
      <c r="G64" s="55" t="inlineStr"/>
      <c r="H64" s="55" t="inlineStr"/>
      <c r="I64" s="55" t="inlineStr"/>
    </row>
    <row r="65" ht="20" customHeight="1">
      <c r="A65" s="26" t="inlineStr">
        <is>
          <t>BEL-2026-061</t>
        </is>
      </c>
      <c r="B65" s="54" t="inlineStr"/>
      <c r="C65" s="54" t="inlineStr"/>
      <c r="D65" s="55" t="inlineStr"/>
      <c r="E65" s="10" t="n"/>
      <c r="F65" s="55" t="inlineStr"/>
      <c r="G65" s="55" t="inlineStr"/>
      <c r="H65" s="55" t="inlineStr"/>
      <c r="I65" s="55" t="inlineStr"/>
    </row>
    <row r="66" ht="20" customHeight="1">
      <c r="A66" s="26" t="inlineStr">
        <is>
          <t>BEL-2026-062</t>
        </is>
      </c>
      <c r="B66" s="54" t="inlineStr"/>
      <c r="C66" s="54" t="inlineStr"/>
      <c r="D66" s="55" t="inlineStr"/>
      <c r="E66" s="10" t="n"/>
      <c r="F66" s="55" t="inlineStr"/>
      <c r="G66" s="55" t="inlineStr"/>
      <c r="H66" s="55" t="inlineStr"/>
      <c r="I66" s="55" t="inlineStr"/>
    </row>
    <row r="67" ht="20" customHeight="1">
      <c r="A67" s="26" t="inlineStr">
        <is>
          <t>BEL-2026-063</t>
        </is>
      </c>
      <c r="B67" s="54" t="inlineStr"/>
      <c r="C67" s="54" t="inlineStr"/>
      <c r="D67" s="55" t="inlineStr"/>
      <c r="E67" s="10" t="n"/>
      <c r="F67" s="55" t="inlineStr"/>
      <c r="G67" s="55" t="inlineStr"/>
      <c r="H67" s="55" t="inlineStr"/>
      <c r="I67" s="55" t="inlineStr"/>
    </row>
    <row r="68" ht="20" customHeight="1">
      <c r="A68" s="26" t="inlineStr">
        <is>
          <t>BEL-2026-064</t>
        </is>
      </c>
      <c r="B68" s="54" t="inlineStr"/>
      <c r="C68" s="54" t="inlineStr"/>
      <c r="D68" s="55" t="inlineStr"/>
      <c r="E68" s="10" t="n"/>
      <c r="F68" s="55" t="inlineStr"/>
      <c r="G68" s="55" t="inlineStr"/>
      <c r="H68" s="55" t="inlineStr"/>
      <c r="I68" s="55" t="inlineStr"/>
    </row>
    <row r="69" ht="20" customHeight="1">
      <c r="A69" s="26" t="inlineStr">
        <is>
          <t>BEL-2026-065</t>
        </is>
      </c>
      <c r="B69" s="54" t="inlineStr"/>
      <c r="C69" s="54" t="inlineStr"/>
      <c r="D69" s="55" t="inlineStr"/>
      <c r="E69" s="10" t="n"/>
      <c r="F69" s="55" t="inlineStr"/>
      <c r="G69" s="55" t="inlineStr"/>
      <c r="H69" s="55" t="inlineStr"/>
      <c r="I69" s="55" t="inlineStr"/>
    </row>
    <row r="70" ht="20" customHeight="1">
      <c r="A70" s="26" t="inlineStr">
        <is>
          <t>BEL-2026-066</t>
        </is>
      </c>
      <c r="B70" s="54" t="inlineStr"/>
      <c r="C70" s="54" t="inlineStr"/>
      <c r="D70" s="55" t="inlineStr"/>
      <c r="E70" s="10" t="n"/>
      <c r="F70" s="55" t="inlineStr"/>
      <c r="G70" s="55" t="inlineStr"/>
      <c r="H70" s="55" t="inlineStr"/>
      <c r="I70" s="55" t="inlineStr"/>
    </row>
    <row r="71" ht="20" customHeight="1">
      <c r="A71" s="26" t="inlineStr">
        <is>
          <t>BEL-2026-067</t>
        </is>
      </c>
      <c r="B71" s="54" t="inlineStr"/>
      <c r="C71" s="54" t="inlineStr"/>
      <c r="D71" s="55" t="inlineStr"/>
      <c r="E71" s="10" t="n"/>
      <c r="F71" s="55" t="inlineStr"/>
      <c r="G71" s="55" t="inlineStr"/>
      <c r="H71" s="55" t="inlineStr"/>
      <c r="I71" s="55" t="inlineStr"/>
    </row>
    <row r="72" ht="20" customHeight="1">
      <c r="A72" s="26" t="inlineStr">
        <is>
          <t>BEL-2026-068</t>
        </is>
      </c>
      <c r="B72" s="54" t="inlineStr"/>
      <c r="C72" s="54" t="inlineStr"/>
      <c r="D72" s="55" t="inlineStr"/>
      <c r="E72" s="10" t="n"/>
      <c r="F72" s="55" t="inlineStr"/>
      <c r="G72" s="55" t="inlineStr"/>
      <c r="H72" s="55" t="inlineStr"/>
      <c r="I72" s="55" t="inlineStr"/>
    </row>
    <row r="73" ht="20" customHeight="1">
      <c r="A73" s="26" t="inlineStr">
        <is>
          <t>BEL-2026-069</t>
        </is>
      </c>
      <c r="B73" s="54" t="inlineStr"/>
      <c r="C73" s="54" t="inlineStr"/>
      <c r="D73" s="55" t="inlineStr"/>
      <c r="E73" s="10" t="n"/>
      <c r="F73" s="55" t="inlineStr"/>
      <c r="G73" s="55" t="inlineStr"/>
      <c r="H73" s="55" t="inlineStr"/>
      <c r="I73" s="55" t="inlineStr"/>
    </row>
    <row r="74" ht="20" customHeight="1">
      <c r="A74" s="26" t="inlineStr">
        <is>
          <t>BEL-2026-070</t>
        </is>
      </c>
      <c r="B74" s="54" t="inlineStr"/>
      <c r="C74" s="54" t="inlineStr"/>
      <c r="D74" s="55" t="inlineStr"/>
      <c r="E74" s="10" t="n"/>
      <c r="F74" s="55" t="inlineStr"/>
      <c r="G74" s="55" t="inlineStr"/>
      <c r="H74" s="55" t="inlineStr"/>
      <c r="I74" s="55" t="inlineStr"/>
    </row>
    <row r="75" ht="20" customHeight="1">
      <c r="A75" s="26" t="inlineStr">
        <is>
          <t>BEL-2026-071</t>
        </is>
      </c>
      <c r="B75" s="54" t="inlineStr"/>
      <c r="C75" s="54" t="inlineStr"/>
      <c r="D75" s="55" t="inlineStr"/>
      <c r="E75" s="10" t="n"/>
      <c r="F75" s="55" t="inlineStr"/>
      <c r="G75" s="55" t="inlineStr"/>
      <c r="H75" s="55" t="inlineStr"/>
      <c r="I75" s="55" t="inlineStr"/>
    </row>
    <row r="76" ht="20" customHeight="1">
      <c r="A76" s="26" t="inlineStr">
        <is>
          <t>BEL-2026-072</t>
        </is>
      </c>
      <c r="B76" s="54" t="inlineStr"/>
      <c r="C76" s="54" t="inlineStr"/>
      <c r="D76" s="55" t="inlineStr"/>
      <c r="E76" s="10" t="n"/>
      <c r="F76" s="55" t="inlineStr"/>
      <c r="G76" s="55" t="inlineStr"/>
      <c r="H76" s="55" t="inlineStr"/>
      <c r="I76" s="55" t="inlineStr"/>
    </row>
    <row r="77" ht="20" customHeight="1">
      <c r="A77" s="26" t="inlineStr">
        <is>
          <t>BEL-2026-073</t>
        </is>
      </c>
      <c r="B77" s="54" t="inlineStr"/>
      <c r="C77" s="54" t="inlineStr"/>
      <c r="D77" s="55" t="inlineStr"/>
      <c r="E77" s="10" t="n"/>
      <c r="F77" s="55" t="inlineStr"/>
      <c r="G77" s="55" t="inlineStr"/>
      <c r="H77" s="55" t="inlineStr"/>
      <c r="I77" s="55" t="inlineStr"/>
    </row>
    <row r="78" ht="20" customHeight="1">
      <c r="A78" s="26" t="inlineStr">
        <is>
          <t>BEL-2026-074</t>
        </is>
      </c>
      <c r="B78" s="54" t="inlineStr"/>
      <c r="C78" s="54" t="inlineStr"/>
      <c r="D78" s="55" t="inlineStr"/>
      <c r="E78" s="10" t="n"/>
      <c r="F78" s="55" t="inlineStr"/>
      <c r="G78" s="55" t="inlineStr"/>
      <c r="H78" s="55" t="inlineStr"/>
      <c r="I78" s="55" t="inlineStr"/>
    </row>
    <row r="79" ht="20" customHeight="1">
      <c r="A79" s="26" t="inlineStr">
        <is>
          <t>BEL-2026-075</t>
        </is>
      </c>
      <c r="B79" s="54" t="inlineStr"/>
      <c r="C79" s="54" t="inlineStr"/>
      <c r="D79" s="55" t="inlineStr"/>
      <c r="E79" s="10" t="n"/>
      <c r="F79" s="55" t="inlineStr"/>
      <c r="G79" s="55" t="inlineStr"/>
      <c r="H79" s="55" t="inlineStr"/>
      <c r="I79" s="55" t="inlineStr"/>
    </row>
    <row r="80" ht="20" customHeight="1">
      <c r="A80" s="26" t="inlineStr">
        <is>
          <t>BEL-2026-076</t>
        </is>
      </c>
      <c r="B80" s="54" t="inlineStr"/>
      <c r="C80" s="54" t="inlineStr"/>
      <c r="D80" s="55" t="inlineStr"/>
      <c r="E80" s="10" t="n"/>
      <c r="F80" s="55" t="inlineStr"/>
      <c r="G80" s="55" t="inlineStr"/>
      <c r="H80" s="55" t="inlineStr"/>
      <c r="I80" s="55" t="inlineStr"/>
    </row>
    <row r="81" ht="20" customHeight="1">
      <c r="A81" s="26" t="inlineStr">
        <is>
          <t>BEL-2026-077</t>
        </is>
      </c>
      <c r="B81" s="54" t="inlineStr"/>
      <c r="C81" s="54" t="inlineStr"/>
      <c r="D81" s="55" t="inlineStr"/>
      <c r="E81" s="10" t="n"/>
      <c r="F81" s="55" t="inlineStr"/>
      <c r="G81" s="55" t="inlineStr"/>
      <c r="H81" s="55" t="inlineStr"/>
      <c r="I81" s="55" t="inlineStr"/>
    </row>
    <row r="83" ht="24" customHeight="1">
      <c r="A83" s="56" t="inlineStr">
        <is>
          <t>SUMME ALLER GEBUCHTEN BELEGE</t>
        </is>
      </c>
      <c r="B83" s="57" t="n"/>
      <c r="C83" s="57" t="n"/>
      <c r="D83" s="57" t="n"/>
      <c r="E83" s="58">
        <f>SUM(E5:E81)</f>
        <v>142500</v>
      </c>
      <c r="F83" s="57" t="n"/>
      <c r="G83" s="57" t="n"/>
      <c r="H83" s="57" t="n"/>
      <c r="I83" s="57" t="n"/>
    </row>
  </sheetData>
  <mergeCells count="3">
    <mergeCell ref="A1:I1"/>
    <mergeCell ref="A83:D83"/>
    <mergeCell ref="A2:I2"/>
  </mergeCells>
  <pageMargins left="0.75" right="0.75" top="1" bottom="1" header="0.5" footer="0.5"/>
</worksheet>
</file>

<file path=xl/worksheets/sheet6.xml><?xml version="1.0" encoding="utf-8"?>
<worksheet xmlns="http://schemas.openxmlformats.org/spreadsheetml/2006/main">
  <sheetPr>
    <tabColor rgb="00F57C00"/>
    <outlinePr summaryBelow="1" summaryRight="1"/>
    <pageSetUpPr/>
  </sheetPr>
  <dimension ref="A1:G17"/>
  <sheetViews>
    <sheetView showGridLines="1" workbookViewId="0">
      <pane ySplit="5" topLeftCell="A6" activePane="bottomLeft" state="frozen"/>
      <selection pane="bottomLeft" activeCell="A1" sqref="A1"/>
    </sheetView>
  </sheetViews>
  <sheetFormatPr baseColWidth="8" defaultRowHeight="15"/>
  <cols>
    <col width="30" customWidth="1" min="1" max="1"/>
    <col width="22" customWidth="1" min="2" max="2"/>
    <col width="32" customWidth="1" min="3" max="3"/>
    <col width="6" customWidth="1" min="4" max="4"/>
    <col width="30" customWidth="1" min="5" max="5"/>
    <col width="22" customWidth="1" min="6" max="6"/>
    <col width="34" customWidth="1" min="7" max="7"/>
  </cols>
  <sheetData>
    <row r="1" ht="36" customHeight="1">
      <c r="A1" s="1" t="inlineStr">
        <is>
          <t>VEREINS-JAHRESABSCHLUSS SCHNELLRECHNER &amp; BUDGETPLANUNG</t>
        </is>
      </c>
    </row>
    <row r="2" ht="20" customHeight="1">
      <c r="A2" s="2" t="inlineStr">
        <is>
          <t>Interaktives Planungswerkzeug entsprechend dem Online-Rechner | Schnelle Hochrechnung &amp; Szenarienanalyse</t>
        </is>
      </c>
    </row>
    <row r="3" ht="14" customHeight="1"/>
    <row r="4" ht="26" customHeight="1">
      <c r="A4" s="59" t="inlineStr">
        <is>
          <t>EINNAHMEN-PLANUNG</t>
        </is>
      </c>
      <c r="E4" s="59" t="inlineStr">
        <is>
          <t>AUSGABEN-PLANUNG</t>
        </is>
      </c>
    </row>
    <row r="5" ht="24" customHeight="1">
      <c r="A5" s="39" t="inlineStr">
        <is>
          <t>Kategorie / Erlösposition</t>
        </is>
      </c>
      <c r="B5" s="39" t="inlineStr">
        <is>
          <t>Geplanter Betrag (€)</t>
        </is>
      </c>
      <c r="C5" s="39" t="inlineStr">
        <is>
          <t>Hinweise zur Sphäre</t>
        </is>
      </c>
      <c r="E5" s="39" t="inlineStr">
        <is>
          <t>Kategorie / Kostenposition</t>
        </is>
      </c>
      <c r="F5" s="39" t="inlineStr">
        <is>
          <t>Geplanter Betrag (€)</t>
        </is>
      </c>
      <c r="G5" s="39" t="inlineStr">
        <is>
          <t>Hinweise zur Sphäre</t>
        </is>
      </c>
    </row>
    <row r="6" ht="22" customHeight="1">
      <c r="A6" s="9" t="inlineStr">
        <is>
          <t>Mitgliedsbeiträge</t>
        </is>
      </c>
      <c r="B6" s="10" t="n">
        <v>24000</v>
      </c>
      <c r="C6" s="27" t="inlineStr">
        <is>
          <t>Ideeller Bereich (§ 64 AO - steuerfrei)</t>
        </is>
      </c>
      <c r="E6" s="9" t="inlineStr">
        <is>
          <t>Verwaltungskosten</t>
        </is>
      </c>
      <c r="F6" s="10" t="n">
        <v>8500</v>
      </c>
      <c r="G6" s="27" t="inlineStr">
        <is>
          <t>Büro, IT, Geschäftsführung, Telefon</t>
        </is>
      </c>
    </row>
    <row r="7" ht="22" customHeight="1">
      <c r="A7" s="9" t="inlineStr">
        <is>
          <t>Spenden &amp; Zuwendungen</t>
        </is>
      </c>
      <c r="B7" s="10" t="n">
        <v>9000</v>
      </c>
      <c r="C7" s="27" t="inlineStr">
        <is>
          <t>Ideeller Bereich (Spendenbescheinigung)</t>
        </is>
      </c>
      <c r="E7" s="9" t="inlineStr">
        <is>
          <t>Personalkosten &amp; Übungsleiter</t>
        </is>
      </c>
      <c r="F7" s="10" t="n">
        <v>9800</v>
      </c>
      <c r="G7" s="27" t="inlineStr">
        <is>
          <t>Übungsleiterpauschalen (§ 3 Nr. 26 EStG)</t>
        </is>
      </c>
    </row>
    <row r="8" ht="22" customHeight="1">
      <c r="A8" s="9" t="inlineStr">
        <is>
          <t>Veranstaltungserlöse / Kurse</t>
        </is>
      </c>
      <c r="B8" s="10" t="n">
        <v>20700</v>
      </c>
      <c r="C8" s="27" t="inlineStr">
        <is>
          <t>Zweckbetrieb (Teilnahme, Eintritt)</t>
        </is>
      </c>
      <c r="E8" s="9" t="inlineStr">
        <is>
          <t>Material &amp; Ausstattung</t>
        </is>
      </c>
      <c r="F8" s="10" t="n">
        <v>4500</v>
      </c>
      <c r="G8" s="27" t="inlineStr">
        <is>
          <t>Sportgeräte, Bälle, Trainingsmaterial</t>
        </is>
      </c>
    </row>
    <row r="9" ht="22" customHeight="1">
      <c r="A9" s="9" t="inlineStr">
        <is>
          <t>Zuschüsse &amp; Fördermittel</t>
        </is>
      </c>
      <c r="B9" s="10" t="n">
        <v>9500</v>
      </c>
      <c r="C9" s="27" t="inlineStr">
        <is>
          <t>Öffentliche Mittel / LSB-Zuschüsse</t>
        </is>
      </c>
      <c r="E9" s="9" t="inlineStr">
        <is>
          <t>Versicherungen &amp; Gebühren</t>
        </is>
      </c>
      <c r="F9" s="10" t="n">
        <v>2850</v>
      </c>
      <c r="G9" s="27" t="inlineStr">
        <is>
          <t>Haftpflicht, D&amp;O, Bankentgelte</t>
        </is>
      </c>
    </row>
    <row r="10" ht="22" customHeight="1">
      <c r="A10" s="9" t="inlineStr">
        <is>
          <t>Sonstige Einnahmen &amp; Sponsoring</t>
        </is>
      </c>
      <c r="B10" s="10" t="n">
        <v>32550</v>
      </c>
      <c r="C10" s="27" t="inlineStr">
        <is>
          <t>Vermögensverw. &amp; Geschäftsbetrieb</t>
        </is>
      </c>
      <c r="E10" s="9" t="inlineStr">
        <is>
          <t>Sonstige Ausgaben &amp; Wareneinkauf</t>
        </is>
      </c>
      <c r="F10" s="10" t="n">
        <v>20750</v>
      </c>
      <c r="G10" s="27" t="inlineStr">
        <is>
          <t>Wareneinkauf Vereinsheim, Steuern</t>
        </is>
      </c>
    </row>
    <row r="11" ht="24" customHeight="1">
      <c r="A11" s="14" t="inlineStr">
        <is>
          <t>GESAMTEINNAHMEN</t>
        </is>
      </c>
      <c r="B11" s="29">
        <f>SUM(B6:B10)</f>
        <v>95750</v>
      </c>
      <c r="C11" s="14" t="inlineStr">
        <is>
          <t>Summe aller Einnahmen</t>
        </is>
      </c>
      <c r="E11" s="14" t="inlineStr">
        <is>
          <t>GESAMTAUSGABEN</t>
        </is>
      </c>
      <c r="F11" s="29">
        <f>SUM(F6:F10)</f>
        <v>46400</v>
      </c>
      <c r="G11" s="14" t="inlineStr">
        <is>
          <t>Summe aller Ausgaben</t>
        </is>
      </c>
    </row>
    <row r="12" ht="14" customHeight="1"/>
    <row r="13" ht="26" customHeight="1">
      <c r="B13" s="59" t="inlineStr">
        <is>
          <t>BERECHNETES JAHRESERGEBNIS (SCHNELLÜBERSICHT)</t>
        </is>
      </c>
    </row>
    <row r="14" ht="22" customHeight="1">
      <c r="B14" s="18" t="inlineStr">
        <is>
          <t>Gesamteinnahmen:</t>
        </is>
      </c>
      <c r="E14" s="19">
        <f>B11</f>
        <v>95750</v>
      </c>
    </row>
    <row r="15" ht="22" customHeight="1">
      <c r="B15" s="18" t="inlineStr">
        <is>
          <t>Gesamtausgaben:</t>
        </is>
      </c>
      <c r="E15" s="19">
        <f>F11</f>
        <v>46400</v>
      </c>
    </row>
    <row r="16" ht="28" customHeight="1">
      <c r="B16" s="60" t="inlineStr">
        <is>
          <t>Ergebnis (Überschuss / Fehlbetrag):</t>
        </is>
      </c>
      <c r="E16" s="61">
        <f>E14-E15</f>
        <v>49350</v>
      </c>
    </row>
    <row r="17" ht="30" customHeight="1">
      <c r="B17" s="62" t="inlineStr">
        <is>
          <t>Hinweis: Dies ist eine vereinfachte Vorab-Berechnung. Für den offiziellen Jahresabschluss müssen Rücklagen (§ 62 AO), Abschreibungen und die steuerliche Sphärentrennung beachtet werden.</t>
        </is>
      </c>
    </row>
  </sheetData>
  <mergeCells count="13">
    <mergeCell ref="A1:G1"/>
    <mergeCell ref="B14:D14"/>
    <mergeCell ref="E16:F16"/>
    <mergeCell ref="E15:F15"/>
    <mergeCell ref="B16:D16"/>
    <mergeCell ref="A2:G2"/>
    <mergeCell ref="E4:G4"/>
    <mergeCell ref="E14:F14"/>
    <mergeCell ref="B15:D15"/>
    <mergeCell ref="A4:C4"/>
    <mergeCell ref="A11"/>
    <mergeCell ref="B17:F17"/>
    <mergeCell ref="B13:F13"/>
  </mergeCells>
  <pageMargins left="0.75" right="0.75" top="1" bottom="1" header="0.5" footer="0.5"/>
</worksheet>
</file>

<file path=xl/worksheets/sheet7.xml><?xml version="1.0" encoding="utf-8"?>
<worksheet xmlns="http://schemas.openxmlformats.org/spreadsheetml/2006/main">
  <sheetPr>
    <tabColor rgb="007E57C2"/>
    <outlinePr summaryBelow="1" summaryRight="1"/>
    <pageSetUpPr/>
  </sheetPr>
  <dimension ref="A1:G28"/>
  <sheetViews>
    <sheetView showGridLines="1" workbookViewId="0">
      <pane ySplit="4" topLeftCell="A5" activePane="bottomLeft" state="frozen"/>
      <selection pane="bottomLeft" activeCell="A1" sqref="A1"/>
    </sheetView>
  </sheetViews>
  <sheetFormatPr baseColWidth="8" defaultRowHeight="15"/>
  <cols>
    <col width="12" customWidth="1" min="1" max="1"/>
    <col width="24" customWidth="1" min="2" max="2"/>
    <col width="38" customWidth="1" min="3" max="3"/>
    <col width="28" customWidth="1" min="4" max="4"/>
    <col width="38" customWidth="1" min="5" max="5"/>
    <col width="18" customWidth="1" min="6" max="6"/>
    <col width="16" customWidth="1" min="7" max="7"/>
  </cols>
  <sheetData>
    <row r="1" ht="36" customHeight="1">
      <c r="A1" s="1" t="inlineStr">
        <is>
          <t>LEITFADEN FÜR KASSENWARTE, VORSTAND &amp; KASSENPRÜFER</t>
        </is>
      </c>
    </row>
    <row r="2" ht="20" customHeight="1">
      <c r="A2" s="2" t="inlineStr">
        <is>
          <t>5-Schritte-Workflow, Rechtliche Grundlagen (§§ 141, 147 AO, §§ 27, 666 BGB) &amp; Prüfprotokoll</t>
        </is>
      </c>
    </row>
    <row r="3" ht="14" customHeight="1"/>
    <row r="4" ht="25" customHeight="1">
      <c r="A4" s="4" t="inlineStr">
        <is>
          <t>1. DER 5-SCHRITTE-PROZESS ZUM RECHTSSICHEREN JAHRESABSCHLUSS</t>
        </is>
      </c>
      <c r="B4" s="5" t="n"/>
      <c r="C4" s="5" t="n"/>
      <c r="D4" s="5" t="n"/>
      <c r="E4" s="5" t="n"/>
      <c r="F4" s="5" t="n"/>
      <c r="G4" s="5" t="n"/>
    </row>
    <row r="5" ht="24" customHeight="1">
      <c r="A5" s="39" t="inlineStr">
        <is>
          <t>Schritt</t>
        </is>
      </c>
      <c r="B5" s="39" t="inlineStr">
        <is>
          <t>Phase / Bezeichnung</t>
        </is>
      </c>
      <c r="C5" s="39" t="inlineStr">
        <is>
          <t>Operative Tätigkeiten des Kassenwarts</t>
        </is>
      </c>
      <c r="D5" s="39" t="inlineStr">
        <is>
          <t>Zugehöriges Tabellenblatt</t>
        </is>
      </c>
      <c r="E5" s="39" t="inlineStr">
        <is>
          <t>Wichtige Praxistipps &amp; Fallstricke</t>
        </is>
      </c>
      <c r="F5" s="39" t="inlineStr">
        <is>
          <t>Rechtsgrundlage</t>
        </is>
      </c>
      <c r="G5" s="39" t="inlineStr">
        <is>
          <t>Status</t>
        </is>
      </c>
    </row>
    <row r="6" ht="32" customHeight="1">
      <c r="A6" s="42" t="inlineStr">
        <is>
          <t>Schritt 1</t>
        </is>
      </c>
      <c r="B6" s="40" t="inlineStr">
        <is>
          <t>Belege sammeln &amp; ordnen</t>
        </is>
      </c>
      <c r="C6" s="9" t="inlineStr">
        <is>
          <t>Alle baren und unbaren Belege chronologisch sammeln, fortlaufend nummerieren (z.B. BEL-2026-001). Thermobelege kopieren/scannen.</t>
        </is>
      </c>
      <c r="D6" s="9" t="inlineStr">
        <is>
          <t>Journal_Buchungen</t>
        </is>
      </c>
      <c r="E6" s="9" t="inlineStr">
        <is>
          <t>Thermopapier verblasst rasch; Scans sichern die 8-jährige Aufbewahrungsfrist.</t>
        </is>
      </c>
      <c r="F6" s="8" t="inlineStr">
        <is>
          <t>§ 147 Abs. 3 AO</t>
        </is>
      </c>
      <c r="G6" s="17" t="inlineStr">
        <is>
          <t>Erledigt</t>
        </is>
      </c>
    </row>
    <row r="7" ht="32" customHeight="1">
      <c r="A7" s="42" t="inlineStr">
        <is>
          <t>Schritt 2</t>
        </is>
      </c>
      <c r="B7" s="40" t="inlineStr">
        <is>
          <t>Excel-Eingabe (Monatlich)</t>
        </is>
      </c>
      <c r="C7" s="9" t="inlineStr">
        <is>
          <t>Zahlungsvorgänge monatlich in das Journal eintragen (Datum, Betrag, Text, Konto). Bank-CSV-Import nutzen, um Tippfehler zu vermeiden.</t>
        </is>
      </c>
      <c r="D7" s="9" t="inlineStr">
        <is>
          <t>Journal_Buchungen</t>
        </is>
      </c>
      <c r="E7" s="9" t="inlineStr">
        <is>
          <t>Regelmäßiges Buchen verhindert Belegstau zum Jahreswechsel und Datenverlust.</t>
        </is>
      </c>
      <c r="F7" s="8" t="inlineStr">
        <is>
          <t>§ 27 / § 666 BGB</t>
        </is>
      </c>
      <c r="G7" s="17" t="inlineStr">
        <is>
          <t>Erledigt</t>
        </is>
      </c>
    </row>
    <row r="8" ht="32" customHeight="1">
      <c r="A8" s="42" t="inlineStr">
        <is>
          <t>Schritt 3</t>
        </is>
      </c>
      <c r="B8" s="40" t="inlineStr">
        <is>
          <t>Kategorisieren (4 Sphären)</t>
        </is>
      </c>
      <c r="C8" s="9" t="inlineStr">
        <is>
          <t>Jede Buchungszeile strikt einer der 4 steuerlichen Sphären zuordnen: Ideeller Bereich, Vermögensverwaltung, Zweckbetrieb, Wirtsch. Geschäftsbetrieb.</t>
        </is>
      </c>
      <c r="D8" s="9" t="inlineStr">
        <is>
          <t>Journal_Buchungen / Jahresabschluss_EÜR</t>
        </is>
      </c>
      <c r="E8" s="9" t="inlineStr">
        <is>
          <t>Gemeinnützigkeit erfordert strikte Trennung; keine Verluste im Geschäftsbetrieb mit Spenden decken!</t>
        </is>
      </c>
      <c r="F8" s="8" t="inlineStr">
        <is>
          <t>§§ 64-68 AO</t>
        </is>
      </c>
      <c r="G8" s="17" t="inlineStr">
        <is>
          <t>Erledigt</t>
        </is>
      </c>
    </row>
    <row r="9" ht="32" customHeight="1">
      <c r="A9" s="42" t="inlineStr">
        <is>
          <t>Schritt 4</t>
        </is>
      </c>
      <c r="B9" s="40" t="inlineStr">
        <is>
          <t>Automatik &amp; Salden prüfen</t>
        </is>
      </c>
      <c r="C9" s="9" t="inlineStr">
        <is>
          <t>Errechnete Summen und Salden zum 31.12. centgenau mit Kontoauszügen und Kassenbuch abgleichen. Kontrollzeile auf 'Ausgeglichen' prüfen.</t>
        </is>
      </c>
      <c r="D9" s="9" t="inlineStr">
        <is>
          <t>Vermoegensuebersicht / Dashboard</t>
        </is>
      </c>
      <c r="E9" s="9" t="inlineStr">
        <is>
          <t>Centgenauer Kassensturz ist Grundvoraussetzung für die Entlastung durch die Kassenprüfer.</t>
        </is>
      </c>
      <c r="F9" s="8" t="inlineStr">
        <is>
          <t>§ 27 BGB</t>
        </is>
      </c>
      <c r="G9" s="17" t="inlineStr">
        <is>
          <t>Erledigt</t>
        </is>
      </c>
    </row>
    <row r="10" ht="32" customHeight="1">
      <c r="A10" s="42" t="inlineStr">
        <is>
          <t>Schritt 5</t>
        </is>
      </c>
      <c r="B10" s="40" t="inlineStr">
        <is>
          <t>Bericht erstellen &amp; PDF-Druck</t>
        </is>
      </c>
      <c r="C10" s="9" t="inlineStr">
        <is>
          <t>Druckfertigen Kassenbericht erstellen, als PDF exportieren und mit Vermögensstatus der Mitgliederversammlung zur Entlastung vorlegen.</t>
        </is>
      </c>
      <c r="D10" s="9" t="inlineStr">
        <is>
          <t>Jahresabschluss_EÜR / Dashboard</t>
        </is>
      </c>
      <c r="E10" s="9" t="inlineStr">
        <is>
          <t>Vorstandshaftung wird durch formgerechte Entlastung durch die MV wirksam begrenzt.</t>
        </is>
      </c>
      <c r="F10" s="8" t="inlineStr">
        <is>
          <t>§ 26 / § 27 BGB</t>
        </is>
      </c>
      <c r="G10" s="17" t="inlineStr">
        <is>
          <t>Erledigt</t>
        </is>
      </c>
    </row>
    <row r="11" ht="14" customHeight="1"/>
    <row r="12" ht="25" customHeight="1">
      <c r="A12" s="4" t="inlineStr">
        <is>
          <t>2. CHECKLISTE &amp; MUSTER-PRÜFPROTOKOLL FÜR DIE KASSENPRÜFUNG</t>
        </is>
      </c>
      <c r="B12" s="5" t="n"/>
      <c r="C12" s="5" t="n"/>
      <c r="D12" s="5" t="n"/>
      <c r="E12" s="5" t="n"/>
      <c r="F12" s="5" t="n"/>
      <c r="G12" s="5" t="n"/>
    </row>
    <row r="13" ht="24" customHeight="1">
      <c r="A13" s="39" t="inlineStr">
        <is>
          <t>Nr.</t>
        </is>
      </c>
      <c r="B13" s="39" t="inlineStr">
        <is>
          <t>Prüffeld für Kassenprüfer</t>
        </is>
      </c>
      <c r="C13" s="39" t="inlineStr">
        <is>
          <t>Prüfhandlung &amp; Dokumentation</t>
        </is>
      </c>
      <c r="D13" s="39" t="inlineStr">
        <is>
          <t>Soll-Vorgabe</t>
        </is>
      </c>
      <c r="E13" s="39" t="inlineStr">
        <is>
          <t>Feststellung der Prüfer</t>
        </is>
      </c>
      <c r="F13" s="39" t="inlineStr">
        <is>
          <t>Ergebnis</t>
        </is>
      </c>
      <c r="G13" s="39" t="inlineStr">
        <is>
          <t>Paraphe</t>
        </is>
      </c>
    </row>
    <row r="14" ht="24" customHeight="1">
      <c r="A14" s="8" t="inlineStr">
        <is>
          <t>P.1</t>
        </is>
      </c>
      <c r="B14" s="40" t="inlineStr">
        <is>
          <t>Vollständigkeit Belege</t>
        </is>
      </c>
      <c r="C14" s="9" t="inlineStr">
        <is>
          <t>Stichprobenartige Prüfung aller Belegnummern auf lückenlose Ablage</t>
        </is>
      </c>
      <c r="D14" s="9" t="inlineStr">
        <is>
          <t>Keine Fehlbelege festgestellt</t>
        </is>
      </c>
      <c r="E14" s="9" t="inlineStr">
        <is>
          <t>Ordnungsmäßig</t>
        </is>
      </c>
      <c r="F14" s="17" t="inlineStr">
        <is>
          <t>Ordnungsmäßig</t>
        </is>
      </c>
      <c r="G14" s="26" t="inlineStr">
        <is>
          <t>KP 1 / KP 2</t>
        </is>
      </c>
    </row>
    <row r="15" ht="24" customHeight="1">
      <c r="A15" s="8" t="inlineStr">
        <is>
          <t>P.2</t>
        </is>
      </c>
      <c r="B15" s="40" t="inlineStr">
        <is>
          <t>Bankabgleich zum 31.12.</t>
        </is>
      </c>
      <c r="C15" s="9" t="inlineStr">
        <is>
          <t>Vergleich Girokonto-Saldo Excel mit Original-Kontoauszug Nr. 12</t>
        </is>
      </c>
      <c r="D15" s="9" t="inlineStr">
        <is>
          <t>Saldo 31.490,00 € centgenau übereinstimmend</t>
        </is>
      </c>
      <c r="E15" s="9" t="inlineStr">
        <is>
          <t>Ordnungsmäßig</t>
        </is>
      </c>
      <c r="F15" s="17" t="inlineStr">
        <is>
          <t>Ordnungsmäßig</t>
        </is>
      </c>
      <c r="G15" s="26" t="inlineStr">
        <is>
          <t>KP 1 / KP 2</t>
        </is>
      </c>
    </row>
    <row r="16" ht="24" customHeight="1">
      <c r="A16" s="8" t="inlineStr">
        <is>
          <t>P.3</t>
        </is>
      </c>
      <c r="B16" s="40" t="inlineStr">
        <is>
          <t>Bargeldprüfung (Kassensturz)</t>
        </is>
      </c>
      <c r="C16" s="9" t="inlineStr">
        <is>
          <t>Zählprotokolle Barkasse Hauptverein und Vereinsheim prüfen</t>
        </is>
      </c>
      <c r="D16" s="9" t="inlineStr">
        <is>
          <t>Summe 1.830,00 € deckungsgleich</t>
        </is>
      </c>
      <c r="E16" s="9" t="inlineStr">
        <is>
          <t>Ordnungsmäßig</t>
        </is>
      </c>
      <c r="F16" s="17" t="inlineStr">
        <is>
          <t>Ordnungsmäßig</t>
        </is>
      </c>
      <c r="G16" s="26" t="inlineStr">
        <is>
          <t>KP 1 / KP 2</t>
        </is>
      </c>
    </row>
    <row r="17" ht="24" customHeight="1">
      <c r="A17" s="8" t="inlineStr">
        <is>
          <t>P.4</t>
        </is>
      </c>
      <c r="B17" s="40" t="inlineStr">
        <is>
          <t>Satzungsmäßige Mittelverwendung</t>
        </is>
      </c>
      <c r="C17" s="9" t="inlineStr">
        <is>
          <t>Prüfung ob Ausgaben den Vereinszwecken nach § 2 der Satzung dienten</t>
        </is>
      </c>
      <c r="D17" s="9" t="inlineStr">
        <is>
          <t>Ausschließlich satzungsgemäße Verwendung</t>
        </is>
      </c>
      <c r="E17" s="9" t="inlineStr">
        <is>
          <t>Ordnungsmäßig</t>
        </is>
      </c>
      <c r="F17" s="17" t="inlineStr">
        <is>
          <t>Ordnungsmäßig</t>
        </is>
      </c>
      <c r="G17" s="26" t="inlineStr">
        <is>
          <t>KP 1 / KP 2</t>
        </is>
      </c>
    </row>
    <row r="18" ht="24" customHeight="1">
      <c r="A18" s="8" t="inlineStr">
        <is>
          <t>P.5</t>
        </is>
      </c>
      <c r="B18" s="40" t="inlineStr">
        <is>
          <t>Übungsleiterfreibetrag (§ 3 Nr. 26)</t>
        </is>
      </c>
      <c r="C18" s="9" t="inlineStr">
        <is>
          <t>Abrechnungen Trainer auf Einhaltung des jährlichen Freibetrags prüfen</t>
        </is>
      </c>
      <c r="D18" s="9" t="inlineStr">
        <is>
          <t>Verträge &amp; Abrechnungen vollständig</t>
        </is>
      </c>
      <c r="E18" s="9" t="inlineStr">
        <is>
          <t>Ordnungsmäßig</t>
        </is>
      </c>
      <c r="F18" s="17" t="inlineStr">
        <is>
          <t>Ordnungsmäßig</t>
        </is>
      </c>
      <c r="G18" s="26" t="inlineStr">
        <is>
          <t>KP 1 / KP 2</t>
        </is>
      </c>
    </row>
    <row r="19" ht="24" customHeight="1">
      <c r="A19" s="8" t="inlineStr">
        <is>
          <t>P.6</t>
        </is>
      </c>
      <c r="B19" s="40" t="inlineStr">
        <is>
          <t>Vier-Sphären-Trennung</t>
        </is>
      </c>
      <c r="C19" s="9" t="inlineStr">
        <is>
          <t>Prüfung ob steuerbegünstigte Mittel unzulässige Verluste deckten</t>
        </is>
      </c>
      <c r="D19" s="9" t="inlineStr">
        <is>
          <t>Wirtschaftl. Geschäftsbetrieb mit Überschuss</t>
        </is>
      </c>
      <c r="E19" s="9" t="inlineStr">
        <is>
          <t>Ordnungsmäßig</t>
        </is>
      </c>
      <c r="F19" s="17" t="inlineStr">
        <is>
          <t>Ordnungsmäßig</t>
        </is>
      </c>
      <c r="G19" s="26" t="inlineStr">
        <is>
          <t>KP 1 / KP 2</t>
        </is>
      </c>
    </row>
    <row r="20" ht="14" customHeight="1"/>
    <row r="21" ht="25" customHeight="1">
      <c r="A21" s="4" t="inlineStr">
        <is>
          <t>3. ERKLÄRUNG DER KASSENPRÜFER &amp; BESCHLUSS-EMPFEHLUNG AN DIE MITGLIEDERVERSAMMLUNG</t>
        </is>
      </c>
      <c r="B21" s="5" t="n"/>
      <c r="C21" s="5" t="n"/>
      <c r="D21" s="5" t="n"/>
      <c r="E21" s="5" t="n"/>
      <c r="F21" s="5" t="n"/>
      <c r="G21" s="5" t="n"/>
    </row>
    <row r="22" ht="24" customHeight="1">
      <c r="A22" s="63" t="inlineStr">
        <is>
          <t>Die Kassenprüfer haben am heutigen Tag die Kassen- und Buchführung des Musterverein e.V. für das Geschäftsjahr 2026 geprüft. Die Buchungen sind durch ordnungsgemäße Belege nachgewiesen und entsprechen den Grundsätzen ordnungsmäßiger Buchführung. Es wurden keine Unregelmäßigkeiten festgestellt. Die Kassenprüfer beantragen die uneingeschränkte Entlastung des Vorstands für das Geschäftsjahr 2026.</t>
        </is>
      </c>
    </row>
    <row r="23" ht="24" customHeight="1"/>
    <row r="25">
      <c r="A25" s="64" t="inlineStr">
        <is>
          <t>Ort, Datum: Musterstadt, den 15.02.2027</t>
        </is>
      </c>
    </row>
    <row r="27">
      <c r="A27" s="64" t="inlineStr">
        <is>
          <t>____________________________________</t>
        </is>
      </c>
      <c r="E27" s="64" t="inlineStr">
        <is>
          <t>____________________________________</t>
        </is>
      </c>
    </row>
    <row r="28">
      <c r="A28" s="65" t="inlineStr">
        <is>
          <t>1. Kassenprüfer (Unterschrift)</t>
        </is>
      </c>
      <c r="E28" s="65" t="inlineStr">
        <is>
          <t>2. Kassenprüfer (Unterschrift)</t>
        </is>
      </c>
    </row>
  </sheetData>
  <mergeCells count="11">
    <mergeCell ref="A25:C25"/>
    <mergeCell ref="A28:C28"/>
    <mergeCell ref="E28:G28"/>
    <mergeCell ref="A1:G1"/>
    <mergeCell ref="E27:G27"/>
    <mergeCell ref="A21:G21"/>
    <mergeCell ref="A12:G12"/>
    <mergeCell ref="A4:G4"/>
    <mergeCell ref="A22:G23"/>
    <mergeCell ref="A27:C27"/>
    <mergeCell ref="A2:G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2026-10-06T16:04:00Z</dcterms:created>
  <dcterms:modified xmlns:dcterms="http://purl.org/dc/terms/" xmlns:xsi="http://www.w3.org/2001/XMLSchema-instance" xsi:type="dcterms:W3CDTF">2026-10-06T16:04:00Z</dcterms:modified>
</cp:coreProperties>
</file>