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lkulation" sheetId="1" state="visible" r:id="rId1"/>
    <sheet xmlns:r="http://schemas.openxmlformats.org/officeDocument/2006/relationships" name="Stammdaten" sheetId="2" state="visible" r:id="rId2"/>
    <sheet xmlns:r="http://schemas.openxmlformats.org/officeDocument/2006/relationships" name="Rezepturen" sheetId="3" state="visible" r:id="rId3"/>
    <sheet xmlns:r="http://schemas.openxmlformats.org/officeDocument/2006/relationships" name="Rechner" sheetId="4" state="visible" r:id="rId4"/>
    <sheet xmlns:r="http://schemas.openxmlformats.org/officeDocument/2006/relationships" name="Catering" sheetId="5" state="visible" r:id="rId5"/>
    <sheet xmlns:r="http://schemas.openxmlformats.org/officeDocument/2006/relationships" name="Auswertung" sheetId="6" state="visible" r:id="rId6"/>
    <sheet xmlns:r="http://schemas.openxmlformats.org/officeDocument/2006/relationships" name="Anleitung" sheetId="7" state="visible" r:id="rId7"/>
  </sheets>
  <definedNames>
    <definedName name="Warengruppen">'Anleitung'!$A$23:$A$28</definedName>
    <definedName name="Artikelnummern">'Stammdaten'!$A$6:$A$55</definedName>
    <definedName name="_xlnm._FilterDatabase" localSheetId="0" hidden="1">'Kalkulation'!$A$5:$U$55</definedName>
    <definedName name="_xlnm.Print_Titles" localSheetId="0">'Kalkulation'!$1:$5</definedName>
    <definedName name="_xlnm.Print_Area" localSheetId="0">'Kalkulation'!$A$1:$M$55</definedName>
    <definedName name="_xlnm._FilterDatabase" localSheetId="1" hidden="1">'Stammdaten'!$A$5:$P$55</definedName>
    <definedName name="_xlnm.Print_Titles" localSheetId="1">'Stammdaten'!$1:$5</definedName>
    <definedName name="_xlnm.Print_Area" localSheetId="1">'Stammdaten'!$A$1:$P$55</definedName>
    <definedName name="_xlnm._FilterDatabase" localSheetId="2" hidden="1">'Rezepturen'!$A$5:$H$55</definedName>
    <definedName name="_xlnm.Print_Titles" localSheetId="2">'Rezepturen'!$1:$5</definedName>
    <definedName name="_xlnm.Print_Area" localSheetId="2">'Rezepturen'!$A$1:$H$57</definedName>
    <definedName name="_xlnm.Print_Titles" localSheetId="3">'Rechner'!$1:$5</definedName>
    <definedName name="_xlnm.Print_Area" localSheetId="3">'Rechner'!$A$1:$H$25</definedName>
    <definedName name="_xlnm.Print_Titles" localSheetId="4">'Catering'!$15:$15</definedName>
    <definedName name="_xlnm.Print_Area" localSheetId="4">'Catering'!$A$1:$H$65</definedName>
    <definedName name="_xlnm._FilterDatabase" localSheetId="5" hidden="1">'Auswertung'!$A$23:$H$73</definedName>
    <definedName name="_xlnm.Print_Titles" localSheetId="5">'Auswertung'!$1:$5</definedName>
    <definedName name="_xlnm.Print_Area" localSheetId="5">'Auswertung'!$A$1:$H$73</definedName>
    <definedName name="_xlnm.Print_Titles" localSheetId="6">'Anleitung'!$1:$5</definedName>
    <definedName name="_xlnm.Print_Area" localSheetId="6">'Anleitung'!$A$1:$H$79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,##0.00 &quot;€&quot;;[Red](#,##0.00) &quot;€&quot;;&quot;-&quot;"/>
    <numFmt numFmtId="165" formatCode="#,##0.00;[Red](#,##0.00);&quot;-&quot;"/>
    <numFmt numFmtId="166" formatCode="0.0%;[Red](0.0%);&quot;-&quot;"/>
    <numFmt numFmtId="167" formatCode="DD.MM.YYYY"/>
    <numFmt numFmtId="168" formatCode="#,##0;[Red](#,##0);&quot;-&quot;"/>
  </numFmts>
  <fonts count="9">
    <font>
      <name val="Calibri"/>
      <family val="2"/>
      <color theme="1"/>
      <sz val="11"/>
      <scheme val="minor"/>
    </font>
    <font>
      <name val="Calibri"/>
      <b val="1"/>
      <color rgb="00FFFFFF"/>
      <sz val="22"/>
    </font>
    <font>
      <name val="Calibri"/>
      <color rgb="00475569"/>
      <sz val="11"/>
    </font>
    <font>
      <name val="Calibri"/>
      <color rgb="00000000"/>
      <sz val="11"/>
    </font>
    <font>
      <name val="Calibri"/>
      <b val="1"/>
      <color rgb="00FFFFFF"/>
      <sz val="11"/>
    </font>
    <font>
      <name val="Calibri"/>
      <color rgb="001769AA"/>
      <sz val="11"/>
    </font>
    <font>
      <name val="Calibri"/>
      <b val="1"/>
      <color rgb="00FFFFFF"/>
      <sz val="12"/>
    </font>
    <font>
      <name val="Calibri"/>
      <b val="1"/>
      <color rgb="00000000"/>
      <sz val="25"/>
    </font>
    <font>
      <name val="Calibri"/>
      <color rgb="001769AA"/>
      <sz val="11"/>
      <u val="single"/>
    </font>
  </fonts>
  <fills count="8">
    <fill>
      <patternFill/>
    </fill>
    <fill>
      <patternFill patternType="gray125"/>
    </fill>
    <fill>
      <patternFill patternType="solid">
        <fgColor rgb="00073763"/>
      </patternFill>
    </fill>
    <fill>
      <patternFill patternType="solid">
        <fgColor rgb="00F1F5F9"/>
      </patternFill>
    </fill>
    <fill>
      <patternFill patternType="solid">
        <fgColor rgb="00F8FAFC"/>
      </patternFill>
    </fill>
    <fill>
      <patternFill patternType="solid">
        <fgColor rgb="00FFFFFF"/>
      </patternFill>
    </fill>
    <fill>
      <patternFill patternType="solid">
        <fgColor rgb="00EAF3FA"/>
      </patternFill>
    </fill>
    <fill>
      <patternFill patternType="solid">
        <fgColor rgb="00E5F1F2"/>
      </patternFill>
    </fill>
  </fills>
  <borders count="4">
    <border>
      <left/>
      <right/>
      <top/>
      <bottom/>
      <diagonal/>
    </border>
    <border>
      <bottom style="hair">
        <color rgb="00D8E2EC"/>
      </bottom>
    </border>
    <border>
      <left/>
      <right/>
      <top/>
      <bottom style="hair">
        <color rgb="00D8E2EC"/>
      </bottom>
      <diagonal/>
    </border>
    <border>
      <right/>
      <bottom style="hair">
        <color rgb="00D8E2EC"/>
      </bottom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3" borderId="0" applyAlignment="1" pivotButton="0" quotePrefix="0" xfId="0">
      <alignment vertical="center" wrapText="1"/>
    </xf>
    <xf numFmtId="0" fontId="2" fillId="3" borderId="1" applyAlignment="1" pivotButton="0" quotePrefix="0" xfId="0">
      <alignment vertical="center" wrapText="1"/>
    </xf>
    <xf numFmtId="0" fontId="4" fillId="2" borderId="0" applyAlignment="1" pivotButton="0" quotePrefix="0" xfId="0">
      <alignment vertical="center" wrapText="1"/>
    </xf>
    <xf numFmtId="0" fontId="5" fillId="6" borderId="1" applyAlignment="1" pivotButton="0" quotePrefix="0" xfId="0">
      <alignment vertical="center" wrapText="1"/>
    </xf>
    <xf numFmtId="164" fontId="5" fillId="6" borderId="1" applyAlignment="1" pivotButton="0" quotePrefix="0" xfId="0">
      <alignment vertical="center" wrapText="1"/>
    </xf>
    <xf numFmtId="165" fontId="5" fillId="6" borderId="1" applyAlignment="1" pivotButton="0" quotePrefix="0" xfId="0">
      <alignment vertical="center" wrapText="1"/>
    </xf>
    <xf numFmtId="166" fontId="5" fillId="6" borderId="1" applyAlignment="1" pivotButton="0" quotePrefix="0" xfId="0">
      <alignment vertical="center" wrapText="1"/>
    </xf>
    <xf numFmtId="167" fontId="5" fillId="6" borderId="1" applyAlignment="1" pivotButton="0" quotePrefix="0" xfId="0">
      <alignment vertical="center" wrapText="1"/>
    </xf>
    <xf numFmtId="168" fontId="5" fillId="6" borderId="1" applyAlignment="1" pivotButton="0" quotePrefix="0" xfId="0">
      <alignment vertical="center" wrapText="1"/>
    </xf>
    <xf numFmtId="0" fontId="3" fillId="5" borderId="1" applyAlignment="1" pivotButton="0" quotePrefix="0" xfId="0">
      <alignment vertical="center" wrapText="1"/>
    </xf>
    <xf numFmtId="0" fontId="3" fillId="4" borderId="1" applyAlignment="1" pivotButton="0" quotePrefix="0" xfId="0">
      <alignment vertical="center" wrapText="1"/>
    </xf>
    <xf numFmtId="164" fontId="3" fillId="5" borderId="1" applyAlignment="1" pivotButton="0" quotePrefix="0" xfId="0">
      <alignment vertical="center" wrapText="1"/>
    </xf>
    <xf numFmtId="164" fontId="3" fillId="4" borderId="1" applyAlignment="1" pivotButton="0" quotePrefix="0" xfId="0">
      <alignment vertical="center" wrapText="1"/>
    </xf>
    <xf numFmtId="165" fontId="3" fillId="5" borderId="1" applyAlignment="1" pivotButton="0" quotePrefix="0" xfId="0">
      <alignment vertical="center" wrapText="1"/>
    </xf>
    <xf numFmtId="166" fontId="3" fillId="5" borderId="1" applyAlignment="1" pivotButton="0" quotePrefix="0" xfId="0">
      <alignment vertical="center" wrapText="1"/>
    </xf>
    <xf numFmtId="168" fontId="3" fillId="5" borderId="1" applyAlignment="1" pivotButton="0" quotePrefix="0" xfId="0">
      <alignment vertical="center" wrapText="1"/>
    </xf>
    <xf numFmtId="165" fontId="3" fillId="4" borderId="1" applyAlignment="1" pivotButton="0" quotePrefix="0" xfId="0">
      <alignment vertical="center" wrapText="1"/>
    </xf>
    <xf numFmtId="166" fontId="3" fillId="4" borderId="1" applyAlignment="1" pivotButton="0" quotePrefix="0" xfId="0">
      <alignment vertical="center" wrapText="1"/>
    </xf>
    <xf numFmtId="168" fontId="3" fillId="4" borderId="1" applyAlignment="1" pivotButton="0" quotePrefix="0" xfId="0">
      <alignment vertical="center" wrapText="1"/>
    </xf>
    <xf numFmtId="0" fontId="0" fillId="0" borderId="2" pivotButton="0" quotePrefix="0" xfId="0"/>
    <xf numFmtId="167" fontId="5" fillId="6" borderId="1" applyAlignment="1" pivotButton="0" quotePrefix="0" xfId="0">
      <alignment vertical="center" wrapText="1"/>
    </xf>
    <xf numFmtId="168" fontId="5" fillId="6" borderId="1" applyAlignment="1" pivotButton="0" quotePrefix="0" xfId="0">
      <alignment vertical="center" wrapText="1"/>
    </xf>
    <xf numFmtId="0" fontId="6" fillId="2" borderId="1" applyAlignment="1" pivotButton="0" quotePrefix="0" xfId="0">
      <alignment vertical="center" wrapText="1"/>
    </xf>
    <xf numFmtId="0" fontId="2" fillId="3" borderId="3" applyAlignment="1" pivotButton="0" quotePrefix="0" xfId="0">
      <alignment vertical="center" wrapText="1"/>
    </xf>
    <xf numFmtId="164" fontId="7" fillId="7" borderId="1" applyAlignment="1" pivotButton="0" quotePrefix="0" xfId="0">
      <alignment vertical="center" wrapText="1"/>
    </xf>
    <xf numFmtId="166" fontId="7" fillId="7" borderId="1" applyAlignment="1" pivotButton="0" quotePrefix="0" xfId="0">
      <alignment vertical="center" wrapText="1"/>
    </xf>
    <xf numFmtId="168" fontId="7" fillId="7" borderId="1" applyAlignment="1" pivotButton="0" quotePrefix="0" xfId="0">
      <alignment vertical="center" wrapText="1"/>
    </xf>
    <xf numFmtId="0" fontId="3" fillId="4" borderId="3" applyAlignment="1" pivotButton="0" quotePrefix="0" xfId="0">
      <alignment vertical="center" wrapText="1"/>
    </xf>
    <xf numFmtId="0" fontId="6" fillId="2" borderId="3" applyAlignment="1" pivotButton="0" quotePrefix="0" xfId="0">
      <alignment vertical="center" wrapText="1"/>
    </xf>
    <xf numFmtId="164" fontId="5" fillId="6" borderId="3" applyAlignment="1" pivotButton="0" quotePrefix="0" xfId="0">
      <alignment vertical="center" wrapText="1"/>
    </xf>
    <xf numFmtId="165" fontId="3" fillId="5" borderId="3" applyAlignment="1" pivotButton="0" quotePrefix="0" xfId="0">
      <alignment vertical="center" wrapText="1"/>
    </xf>
    <xf numFmtId="165" fontId="5" fillId="6" borderId="3" applyAlignment="1" pivotButton="0" quotePrefix="0" xfId="0">
      <alignment vertical="center" wrapText="1"/>
    </xf>
    <xf numFmtId="164" fontId="3" fillId="4" borderId="3" applyAlignment="1" pivotButton="0" quotePrefix="0" xfId="0">
      <alignment vertical="center" wrapText="1"/>
    </xf>
    <xf numFmtId="164" fontId="3" fillId="5" borderId="3" applyAlignment="1" pivotButton="0" quotePrefix="0" xfId="0">
      <alignment vertical="center" wrapText="1"/>
    </xf>
    <xf numFmtId="166" fontId="5" fillId="6" borderId="3" applyAlignment="1" pivotButton="0" quotePrefix="0" xfId="0">
      <alignment vertical="center" wrapText="1"/>
    </xf>
    <xf numFmtId="166" fontId="3" fillId="5" borderId="3" applyAlignment="1" pivotButton="0" quotePrefix="0" xfId="0">
      <alignment vertical="center" wrapText="1"/>
    </xf>
    <xf numFmtId="0" fontId="3" fillId="5" borderId="3" applyAlignment="1" pivotButton="0" quotePrefix="0" xfId="0">
      <alignment vertical="center" wrapText="1"/>
    </xf>
    <xf numFmtId="166" fontId="3" fillId="4" borderId="3" applyAlignment="1" pivotButton="0" quotePrefix="0" xfId="0">
      <alignment vertical="center" wrapText="1"/>
    </xf>
    <xf numFmtId="0" fontId="8" fillId="5" borderId="1" applyAlignment="1" pivotButton="0" quotePrefix="0" xfId="0">
      <alignment vertical="center" wrapText="1"/>
    </xf>
    <xf numFmtId="0" fontId="8" fillId="4" borderId="1" applyAlignment="1" pivotButton="0" quotePrefix="0" xfId="0">
      <alignment vertical="center" wrapText="1"/>
    </xf>
    <xf numFmtId="164" fontId="7" fillId="7" borderId="3" applyAlignment="1" pivotButton="0" quotePrefix="0" xfId="0">
      <alignment vertical="center" wrapText="1"/>
    </xf>
    <xf numFmtId="166" fontId="7" fillId="7" borderId="3" applyAlignment="1" pivotButton="0" quotePrefix="0" xfId="0">
      <alignment vertical="center" wrapText="1"/>
    </xf>
    <xf numFmtId="168" fontId="7" fillId="7" borderId="3" applyAlignment="1" pivotButton="0" quotePrefix="0" xfId="0">
      <alignment vertical="center" wrapText="1"/>
    </xf>
  </cellXfs>
  <cellStyles count="1">
    <cellStyle name="Normal" xfId="0" builtinId="0" hidden="0"/>
  </cellStyles>
  <dxfs count="1">
    <dxf>
      <fill>
        <patternFill patternType="solid">
          <fgColor rgb="00FCE4E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Relationships xmlns="http://schemas.openxmlformats.org/package/2006/relationships"><Relationship Type="http://schemas.openxmlformats.org/officeDocument/2006/relationships/hyperlink" Target="/wissen/getraenkekalkulation" TargetMode="External" Id="rId1"/><Relationship Type="http://schemas.openxmlformats.org/officeDocument/2006/relationships/hyperlink" Target="https://www.zdh.de/ueber-uns/fachbereich-steuern-und-finanzen/umsatzsteuer/ermaessigter-umsatzsteuersatz-fuer-die-gastronomie-ab-112026/" TargetMode="External" Id="rId2"/><Relationship Type="http://schemas.openxmlformats.org/officeDocument/2006/relationships/hyperlink" Target="https://www.ihk.de/heilbronn-franken/produktmarken/recht/aktuelles/ermaessigter-mehrwertsteuersatz-fuer-gastronomie-6958386" TargetMode="External" Id="rId3"/><Relationship Type="http://schemas.openxmlformats.org/officeDocument/2006/relationships/hyperlink" Target="/wissen/kalkulationsfaktor-berechnen" TargetMode="External" Id="rId4"/></Relationships>
</file>

<file path=xl/worksheets/sheet1.xml><?xml version="1.0" encoding="utf-8"?>
<worksheet xmlns="http://schemas.openxmlformats.org/spreadsheetml/2006/main">
  <sheetPr>
    <tabColor rgb="00073763"/>
    <outlinePr summaryBelow="1" summaryRight="1"/>
    <pageSetUpPr fitToPage="1"/>
  </sheetPr>
  <dimension ref="A1:U57"/>
  <sheetViews>
    <sheetView showGridLines="0" zoomScale="70" workbookViewId="0">
      <pane xSplit="2" ySplit="5" topLeftCell="C6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21"/>
  <cols>
    <col width="27" customWidth="1" min="1" max="1"/>
    <col width="17" customWidth="1" min="2" max="2"/>
    <col width="17" customWidth="1" min="3" max="3"/>
    <col width="17" customWidth="1" min="4" max="4"/>
    <col width="15" customWidth="1" min="5" max="5"/>
    <col width="17" customWidth="1" min="6" max="6"/>
    <col width="13" customWidth="1" min="7" max="7"/>
    <col width="17" customWidth="1" min="8" max="8"/>
    <col width="12" customWidth="1" min="9" max="9"/>
    <col width="17" customWidth="1" min="10" max="10"/>
    <col width="17" customWidth="1" min="11" max="11"/>
    <col width="18" customWidth="1" min="12" max="12"/>
    <col width="14" customWidth="1" min="13" max="13"/>
    <col width="18" customWidth="1" min="14" max="14"/>
    <col width="13" customWidth="1" min="15" max="15"/>
    <col width="25" customWidth="1" min="16" max="16"/>
    <col width="16" customWidth="1" min="17" max="17"/>
    <col width="18" customWidth="1" min="18" max="18"/>
    <col width="18" customWidth="1" min="19" max="19"/>
    <col width="18" customWidth="1" min="20" max="20"/>
    <col width="28" customWidth="1" min="21" max="21"/>
  </cols>
  <sheetData>
    <row r="1" ht="36" customHeight="1">
      <c r="A1" s="1" t="inlineStr">
        <is>
          <t>Getränkekalkulation | Sortiment und Preise</t>
        </is>
      </c>
    </row>
    <row r="2" ht="36" customHeight="1">
      <c r="A2" s="2" t="inlineStr">
        <is>
          <t>Beispiele · A–M: vollständige Standardkalkulation · F: Basis-Wareneinsatz · H, L und M berücksichtigen den Schwund aus O.</t>
        </is>
      </c>
    </row>
    <row r="3" ht="36" customHeight="1">
      <c r="A3" s="25" t="inlineStr">
        <is>
          <t>Eingaben im Blatt Stammdaten; Mehrkomponenten-Getränke im Blatt Rezepturen. Kartenpreis manuell überschreibbar, sonst kaufmännisch gerundet.</t>
        </is>
      </c>
      <c r="B3" s="21" t="n"/>
      <c r="C3" s="21" t="n"/>
      <c r="D3" s="21" t="n"/>
      <c r="E3" s="21" t="n"/>
      <c r="F3" s="21" t="n"/>
      <c r="G3" s="21" t="n"/>
      <c r="H3" s="21" t="n"/>
      <c r="I3" s="21" t="n"/>
      <c r="J3" s="21" t="n"/>
      <c r="K3" s="21" t="n"/>
      <c r="L3" s="21" t="n"/>
      <c r="M3" s="21" t="n"/>
      <c r="N3" s="21" t="n"/>
      <c r="O3" s="21" t="n"/>
      <c r="P3" s="21" t="n"/>
      <c r="Q3" s="21" t="n"/>
      <c r="R3" s="21" t="n"/>
      <c r="S3" s="21" t="n"/>
      <c r="T3" s="21" t="n"/>
      <c r="U3" s="21" t="n"/>
    </row>
    <row r="4" ht="36" customHeight="1">
      <c r="A4" s="25" t="inlineStr">
        <is>
          <t>Planwerte nach rechts: Mengen, Nettoumsatz, Warenkosten und Gesamt-DB. DB ist vor Personal, Miete, Energie, Abschreibung und Gewinn.</t>
        </is>
      </c>
      <c r="B4" s="21" t="n"/>
      <c r="C4" s="21" t="n"/>
      <c r="D4" s="21" t="n"/>
      <c r="E4" s="21" t="n"/>
      <c r="F4" s="21" t="n"/>
      <c r="G4" s="21" t="n"/>
      <c r="H4" s="21" t="n"/>
      <c r="I4" s="21" t="n"/>
      <c r="J4" s="21" t="n"/>
      <c r="K4" s="21" t="n"/>
      <c r="L4" s="21" t="n"/>
      <c r="M4" s="21" t="n"/>
      <c r="N4" s="21" t="n"/>
      <c r="O4" s="21" t="n"/>
      <c r="P4" s="21" t="n"/>
      <c r="Q4" s="21" t="n"/>
      <c r="R4" s="21" t="n"/>
      <c r="S4" s="21" t="n"/>
      <c r="T4" s="21" t="n"/>
      <c r="U4" s="21" t="n"/>
    </row>
    <row r="5" ht="45" customHeight="1">
      <c r="A5" s="4" t="inlineStr">
        <is>
          <t>Getränk</t>
        </is>
      </c>
      <c r="B5" s="4" t="inlineStr">
        <is>
          <t>Gebinde-EK netto</t>
        </is>
      </c>
      <c r="C5" s="4" t="inlineStr">
        <is>
          <t>Gebindemenge</t>
        </is>
      </c>
      <c r="D5" s="4" t="inlineStr">
        <is>
          <t>Portionsmenge</t>
        </is>
      </c>
      <c r="E5" s="4" t="inlineStr">
        <is>
          <t>Portionen / Gebinde</t>
        </is>
      </c>
      <c r="F5" s="4" t="inlineStr">
        <is>
          <t>WE / Portion netto</t>
        </is>
      </c>
      <c r="G5" s="4" t="inlineStr">
        <is>
          <t>Aufschlagsfaktor</t>
        </is>
      </c>
      <c r="H5" s="4" t="inlineStr">
        <is>
          <t>Netto-VK kalkuliert</t>
        </is>
      </c>
      <c r="I5" s="4" t="inlineStr">
        <is>
          <t>USt.</t>
        </is>
      </c>
      <c r="J5" s="4" t="inlineStr">
        <is>
          <t>Brutto-VK kalkuliert</t>
        </is>
      </c>
      <c r="K5" s="4" t="inlineStr">
        <is>
          <t>Kartenpreis brutto</t>
        </is>
      </c>
      <c r="L5" s="4" t="inlineStr">
        <is>
          <t>DB je Portion</t>
        </is>
      </c>
      <c r="M5" s="4" t="inlineStr">
        <is>
          <t>WEQ</t>
        </is>
      </c>
      <c r="N5" s="4" t="inlineStr">
        <is>
          <t>WE inkl. Schwund</t>
        </is>
      </c>
      <c r="O5" s="4" t="inlineStr">
        <is>
          <t>Schwund</t>
        </is>
      </c>
      <c r="P5" s="4" t="inlineStr">
        <is>
          <t>Warengruppe</t>
        </is>
      </c>
      <c r="Q5" s="4" t="inlineStr">
        <is>
          <t>Planportionen</t>
        </is>
      </c>
      <c r="R5" s="4" t="inlineStr">
        <is>
          <t>Plan-Nettoumsatz</t>
        </is>
      </c>
      <c r="S5" s="4" t="inlineStr">
        <is>
          <t>Plan-Warenkosten</t>
        </is>
      </c>
      <c r="T5" s="4" t="inlineStr">
        <is>
          <t>Plan-DB gesamt</t>
        </is>
      </c>
      <c r="U5" s="4" t="inlineStr">
        <is>
          <t>Kontrolle</t>
        </is>
      </c>
    </row>
    <row r="6" ht="21" customHeight="1">
      <c r="A6" s="11" t="str">
        <f>IF(Stammdaten!B6="","",Stammdaten!B6)</f>
        <v>Weißwein 0,2 l</v>
      </c>
      <c r="B6" s="13">
        <f>IF(Stammdaten!B6="","",Stammdaten!E6)</f>
        <v>4.5</v>
      </c>
      <c r="C6" s="15">
        <f>IF(Stammdaten!B6="","",Stammdaten!F6)</f>
        <v>750</v>
      </c>
      <c r="D6" s="15">
        <f>IF(Stammdaten!B6="","",Stammdaten!G6)</f>
        <v>200</v>
      </c>
      <c r="E6" s="15">
        <f>IF(A6="","",IF(OR(Stammdaten!D6="Rezeptur",C6&lt;=0,D6&lt;=0),"",C6/D6))</f>
        <v>3.75</v>
      </c>
      <c r="F6" s="13">
        <f>IF(A6="","",IF(Stammdaten!D6="Rezeptur",SUMIF(Rezepturen!$A$6:$A$55,Stammdaten!A6,Rezepturen!$G$6:$G$55),IFERROR(B6/E6,0)))</f>
        <v>1.2</v>
      </c>
      <c r="G6" s="15">
        <f>IF(Stammdaten!B6="","",Stammdaten!I6)</f>
        <v>4</v>
      </c>
      <c r="H6" s="13">
        <f>IF(A6="","",N6*G6)</f>
        <v>5.04</v>
      </c>
      <c r="I6" s="16">
        <f>IF(Stammdaten!B6="","",Stammdaten!J6)</f>
        <v>0.19</v>
      </c>
      <c r="J6" s="13">
        <f>IF(A6="","",H6*(1+I6))</f>
        <v>5.9976</v>
      </c>
      <c r="K6" s="13">
        <f>IF(A6="","",IF(Stammdaten!L6&gt;0,Stammdaten!L6,IFERROR(ROUND(J6/Stammdaten!K6,0)*Stammdaten!K6,0)))</f>
        <v>6</v>
      </c>
      <c r="L6" s="13">
        <f>IF(A6="","",IFERROR(K6/(1+I6)-N6,0))</f>
        <v>3.78201680672269</v>
      </c>
      <c r="M6" s="16">
        <f>IF(A6="","",IFERROR(N6/(K6/(1+I6)),0))</f>
        <v>0.2499</v>
      </c>
      <c r="N6" s="13">
        <f>IF(A6="","",F6*(1+O6))</f>
        <v>1.26</v>
      </c>
      <c r="O6" s="16">
        <f>IF(Stammdaten!B6="","",Stammdaten!H6)</f>
        <v>0.05</v>
      </c>
      <c r="P6" s="11" t="str">
        <f>IF(Stammdaten!B6="","",Stammdaten!C6)</f>
        <v>Wein / Sekt</v>
      </c>
      <c r="Q6" s="17">
        <f>IF(Stammdaten!B6="","",Stammdaten!N6)</f>
        <v>100</v>
      </c>
      <c r="R6" s="13">
        <f>IF(A6="","",K6/(1+I6)*Q6)</f>
        <v>504.201680672269</v>
      </c>
      <c r="S6" s="13">
        <f>IF(A6="","",N6*Q6)</f>
        <v>126</v>
      </c>
      <c r="T6" s="13">
        <f>IF(A6="","",L6*Q6)</f>
        <v>378.201680672269</v>
      </c>
      <c r="U6" s="11" t="str">
        <f>IF(A6="","",IF(Stammdaten!P6&lt;&gt;"OK",Stammdaten!P6,IF(AND(Stammdaten!D6="Rezeptur",COUNTIFS(Rezepturen!$A$6:$A$55,Stammdaten!A6,Rezepturen!$H$6:$H$55,"&lt;&gt;OK")&gt;0),"Rezeptur prüfen",IF(I6&lt;&gt;0.19,"USt. prüfen",IF(M6&gt;0.4,"WEQ kritisch &gt;40 %",IF(M6&gt;0.35,"WEQ prüfen &gt;35 %",IF(OR(Stammdaten!M6="",TODAY()-Stammdaten!M6&gt;90),"Preisprüfung fällig","OK")))))))</f>
        <v>OK</v>
      </c>
    </row>
    <row r="7" ht="21" customHeight="1">
      <c r="A7" s="12" t="str">
        <f>IF(Stammdaten!B7="","",Stammdaten!B7)</f>
        <v>Fassbier 0,3 l</v>
      </c>
      <c r="B7" s="14">
        <f>IF(Stammdaten!B7="","",Stammdaten!E7)</f>
        <v>75</v>
      </c>
      <c r="C7" s="18">
        <f>IF(Stammdaten!B7="","",Stammdaten!F7)</f>
        <v>50000</v>
      </c>
      <c r="D7" s="18">
        <f>IF(Stammdaten!B7="","",Stammdaten!G7)</f>
        <v>300</v>
      </c>
      <c r="E7" s="18">
        <f>IF(A7="","",IF(OR(Stammdaten!D7="Rezeptur",C7&lt;=0,D7&lt;=0),"",C7/D7))</f>
        <v>166.666666666667</v>
      </c>
      <c r="F7" s="14">
        <f>IF(A7="","",IF(Stammdaten!D7="Rezeptur",SUMIF(Rezepturen!$A$6:$A$55,Stammdaten!A7,Rezepturen!$G$6:$G$55),IFERROR(B7/E7,0)))</f>
        <v>0.45</v>
      </c>
      <c r="G7" s="18">
        <f>IF(Stammdaten!B7="","",Stammdaten!I7)</f>
        <v>5</v>
      </c>
      <c r="H7" s="14">
        <f>IF(A7="","",N7*G7)</f>
        <v>2.43</v>
      </c>
      <c r="I7" s="19">
        <f>IF(Stammdaten!B7="","",Stammdaten!J7)</f>
        <v>0.19</v>
      </c>
      <c r="J7" s="14">
        <f>IF(A7="","",H7*(1+I7))</f>
        <v>2.8917</v>
      </c>
      <c r="K7" s="14">
        <f>IF(A7="","",IF(Stammdaten!L7&gt;0,Stammdaten!L7,IFERROR(ROUND(J7/Stammdaten!K7,0)*Stammdaten!K7,0)))</f>
        <v>2.9</v>
      </c>
      <c r="L7" s="14">
        <f>IF(A7="","",IFERROR(K7/(1+I7)-N7,0))</f>
        <v>1.95097478991597</v>
      </c>
      <c r="M7" s="19">
        <f>IF(A7="","",IFERROR(N7/(K7/(1+I7)),0))</f>
        <v>0.199427586206897</v>
      </c>
      <c r="N7" s="14">
        <f>IF(A7="","",F7*(1+O7))</f>
        <v>0.486</v>
      </c>
      <c r="O7" s="19">
        <f>IF(Stammdaten!B7="","",Stammdaten!H7)</f>
        <v>0.08</v>
      </c>
      <c r="P7" s="12" t="str">
        <f>IF(Stammdaten!B7="","",Stammdaten!C7)</f>
        <v>Bier vom Fass</v>
      </c>
      <c r="Q7" s="20">
        <f>IF(Stammdaten!B7="","",Stammdaten!N7)</f>
        <v>200</v>
      </c>
      <c r="R7" s="14">
        <f>IF(A7="","",K7/(1+I7)*Q7)</f>
        <v>487.394957983193</v>
      </c>
      <c r="S7" s="14">
        <f>IF(A7="","",N7*Q7)</f>
        <v>97.2</v>
      </c>
      <c r="T7" s="14">
        <f>IF(A7="","",L7*Q7)</f>
        <v>390.194957983193</v>
      </c>
      <c r="U7" s="12" t="str">
        <f>IF(A7="","",IF(Stammdaten!P7&lt;&gt;"OK",Stammdaten!P7,IF(AND(Stammdaten!D7="Rezeptur",COUNTIFS(Rezepturen!$A$6:$A$55,Stammdaten!A7,Rezepturen!$H$6:$H$55,"&lt;&gt;OK")&gt;0),"Rezeptur prüfen",IF(I7&lt;&gt;0.19,"USt. prüfen",IF(M7&gt;0.4,"WEQ kritisch &gt;40 %",IF(M7&gt;0.35,"WEQ prüfen &gt;35 %",IF(OR(Stammdaten!M7="",TODAY()-Stammdaten!M7&gt;90),"Preisprüfung fällig","OK")))))))</f>
        <v>OK</v>
      </c>
    </row>
    <row r="8" ht="21" customHeight="1">
      <c r="A8" s="11" t="str">
        <f>IF(Stammdaten!B8="","",Stammdaten!B8)</f>
        <v>Flaschenbier 0,33 l</v>
      </c>
      <c r="B8" s="13">
        <f>IF(Stammdaten!B8="","",Stammdaten!E8)</f>
        <v>0.8</v>
      </c>
      <c r="C8" s="15">
        <f>IF(Stammdaten!B8="","",Stammdaten!F8)</f>
        <v>330</v>
      </c>
      <c r="D8" s="15">
        <f>IF(Stammdaten!B8="","",Stammdaten!G8)</f>
        <v>330</v>
      </c>
      <c r="E8" s="15">
        <f>IF(A8="","",IF(OR(Stammdaten!D8="Rezeptur",C8&lt;=0,D8&lt;=0),"",C8/D8))</f>
        <v>1</v>
      </c>
      <c r="F8" s="13">
        <f>IF(A8="","",IF(Stammdaten!D8="Rezeptur",SUMIF(Rezepturen!$A$6:$A$55,Stammdaten!A8,Rezepturen!$G$6:$G$55),IFERROR(B8/E8,0)))</f>
        <v>0.8</v>
      </c>
      <c r="G8" s="15">
        <f>IF(Stammdaten!B8="","",Stammdaten!I8)</f>
        <v>4</v>
      </c>
      <c r="H8" s="13">
        <f>IF(A8="","",N8*G8)</f>
        <v>3.296</v>
      </c>
      <c r="I8" s="16">
        <f>IF(Stammdaten!B8="","",Stammdaten!J8)</f>
        <v>0.19</v>
      </c>
      <c r="J8" s="13">
        <f>IF(A8="","",H8*(1+I8))</f>
        <v>3.92224</v>
      </c>
      <c r="K8" s="13">
        <f>IF(A8="","",IF(Stammdaten!L8&gt;0,Stammdaten!L8,IFERROR(ROUND(J8/Stammdaten!K8,0)*Stammdaten!K8,0)))</f>
        <v>3.9</v>
      </c>
      <c r="L8" s="13">
        <f>IF(A8="","",IFERROR(K8/(1+I8)-N8,0))</f>
        <v>2.45331092436975</v>
      </c>
      <c r="M8" s="16">
        <f>IF(A8="","",IFERROR(N8/(K8/(1+I8)),0))</f>
        <v>0.251425641025641</v>
      </c>
      <c r="N8" s="13">
        <f>IF(A8="","",F8*(1+O8))</f>
        <v>0.824</v>
      </c>
      <c r="O8" s="16">
        <f>IF(Stammdaten!B8="","",Stammdaten!H8)</f>
        <v>0.03</v>
      </c>
      <c r="P8" s="11" t="str">
        <f>IF(Stammdaten!B8="","",Stammdaten!C8)</f>
        <v>Flaschenbier / Softdrinks</v>
      </c>
      <c r="Q8" s="17">
        <f>IF(Stammdaten!B8="","",Stammdaten!N8)</f>
        <v>120</v>
      </c>
      <c r="R8" s="13">
        <f>IF(A8="","",K8/(1+I8)*Q8)</f>
        <v>393.27731092437</v>
      </c>
      <c r="S8" s="13">
        <f>IF(A8="","",N8*Q8)</f>
        <v>98.88</v>
      </c>
      <c r="T8" s="13">
        <f>IF(A8="","",L8*Q8)</f>
        <v>294.39731092437</v>
      </c>
      <c r="U8" s="11" t="str">
        <f>IF(A8="","",IF(Stammdaten!P8&lt;&gt;"OK",Stammdaten!P8,IF(AND(Stammdaten!D8="Rezeptur",COUNTIFS(Rezepturen!$A$6:$A$55,Stammdaten!A8,Rezepturen!$H$6:$H$55,"&lt;&gt;OK")&gt;0),"Rezeptur prüfen",IF(I8&lt;&gt;0.19,"USt. prüfen",IF(M8&gt;0.4,"WEQ kritisch &gt;40 %",IF(M8&gt;0.35,"WEQ prüfen &gt;35 %",IF(OR(Stammdaten!M8="",TODAY()-Stammdaten!M8&gt;90),"Preisprüfung fällig","OK")))))))</f>
        <v>OK</v>
      </c>
    </row>
    <row r="9" ht="21" customHeight="1">
      <c r="A9" s="12" t="str">
        <f>IF(Stammdaten!B9="","",Stammdaten!B9)</f>
        <v>Wasser 0,25 l</v>
      </c>
      <c r="B9" s="14">
        <f>IF(Stammdaten!B9="","",Stammdaten!E9)</f>
        <v>0.6</v>
      </c>
      <c r="C9" s="18">
        <f>IF(Stammdaten!B9="","",Stammdaten!F9)</f>
        <v>750</v>
      </c>
      <c r="D9" s="18">
        <f>IF(Stammdaten!B9="","",Stammdaten!G9)</f>
        <v>250</v>
      </c>
      <c r="E9" s="18">
        <f>IF(A9="","",IF(OR(Stammdaten!D9="Rezeptur",C9&lt;=0,D9&lt;=0),"",C9/D9))</f>
        <v>3</v>
      </c>
      <c r="F9" s="14">
        <f>IF(A9="","",IF(Stammdaten!D9="Rezeptur",SUMIF(Rezepturen!$A$6:$A$55,Stammdaten!A9,Rezepturen!$G$6:$G$55),IFERROR(B9/E9,0)))</f>
        <v>0.2</v>
      </c>
      <c r="G9" s="18">
        <f>IF(Stammdaten!B9="","",Stammdaten!I9)</f>
        <v>8</v>
      </c>
      <c r="H9" s="14">
        <f>IF(A9="","",N9*G9)</f>
        <v>1.648</v>
      </c>
      <c r="I9" s="19">
        <f>IF(Stammdaten!B9="","",Stammdaten!J9)</f>
        <v>0.19</v>
      </c>
      <c r="J9" s="14">
        <f>IF(A9="","",H9*(1+I9))</f>
        <v>1.96112</v>
      </c>
      <c r="K9" s="14">
        <f>IF(A9="","",IF(Stammdaten!L9&gt;0,Stammdaten!L9,IFERROR(ROUND(J9/Stammdaten!K9,0)*Stammdaten!K9,0)))</f>
        <v>2</v>
      </c>
      <c r="L9" s="14">
        <f>IF(A9="","",IFERROR(K9/(1+I9)-N9,0))</f>
        <v>1.47467226890756</v>
      </c>
      <c r="M9" s="19">
        <f>IF(A9="","",IFERROR(N9/(K9/(1+I9)),0))</f>
        <v>0.12257</v>
      </c>
      <c r="N9" s="14">
        <f>IF(A9="","",F9*(1+O9))</f>
        <v>0.206</v>
      </c>
      <c r="O9" s="19">
        <f>IF(Stammdaten!B9="","",Stammdaten!H9)</f>
        <v>0.03</v>
      </c>
      <c r="P9" s="12" t="str">
        <f>IF(Stammdaten!B9="","",Stammdaten!C9)</f>
        <v>Wasser</v>
      </c>
      <c r="Q9" s="20">
        <f>IF(Stammdaten!B9="","",Stammdaten!N9)</f>
        <v>180</v>
      </c>
      <c r="R9" s="14">
        <f>IF(A9="","",K9/(1+I9)*Q9)</f>
        <v>302.521008403361</v>
      </c>
      <c r="S9" s="14">
        <f>IF(A9="","",N9*Q9)</f>
        <v>37.08</v>
      </c>
      <c r="T9" s="14">
        <f>IF(A9="","",L9*Q9)</f>
        <v>265.441008403361</v>
      </c>
      <c r="U9" s="12" t="str">
        <f>IF(A9="","",IF(Stammdaten!P9&lt;&gt;"OK",Stammdaten!P9,IF(AND(Stammdaten!D9="Rezeptur",COUNTIFS(Rezepturen!$A$6:$A$55,Stammdaten!A9,Rezepturen!$H$6:$H$55,"&lt;&gt;OK")&gt;0),"Rezeptur prüfen",IF(I9&lt;&gt;0.19,"USt. prüfen",IF(M9&gt;0.4,"WEQ kritisch &gt;40 %",IF(M9&gt;0.35,"WEQ prüfen &gt;35 %",IF(OR(Stammdaten!M9="",TODAY()-Stammdaten!M9&gt;90),"Preisprüfung fällig","OK")))))))</f>
        <v>OK</v>
      </c>
    </row>
    <row r="10" ht="21" customHeight="1">
      <c r="A10" s="11" t="str">
        <f>IF(Stammdaten!B10="","",Stammdaten!B10)</f>
        <v>Cappuccino</v>
      </c>
      <c r="B10" s="13">
        <f>IF(Stammdaten!B10="","",Stammdaten!E10)</f>
        <v>0</v>
      </c>
      <c r="C10" s="15">
        <f>IF(Stammdaten!B10="","",Stammdaten!F10)</f>
        <v>0</v>
      </c>
      <c r="D10" s="15">
        <f>IF(Stammdaten!B10="","",Stammdaten!G10)</f>
        <v>0</v>
      </c>
      <c r="E10" s="15" t="str">
        <f>IF(A10="","",IF(OR(Stammdaten!D10="Rezeptur",C10&lt;=0,D10&lt;=0),"",C10/D10))</f>
        <v/>
      </c>
      <c r="F10" s="13">
        <f>IF(A10="","",IF(Stammdaten!D10="Rezeptur",SUMIF(Rezepturen!$A$6:$A$55,Stammdaten!A10,Rezepturen!$G$6:$G$55),IFERROR(B10/E10,0)))</f>
        <v>0.306</v>
      </c>
      <c r="G10" s="15">
        <f>IF(Stammdaten!B10="","",Stammdaten!I10)</f>
        <v>7</v>
      </c>
      <c r="H10" s="13">
        <f>IF(A10="","",N10*G10)</f>
        <v>2.20626</v>
      </c>
      <c r="I10" s="16">
        <f>IF(Stammdaten!B10="","",Stammdaten!J10)</f>
        <v>0.19</v>
      </c>
      <c r="J10" s="13">
        <f>IF(A10="","",H10*(1+I10))</f>
        <v>2.6254494</v>
      </c>
      <c r="K10" s="13">
        <f>IF(A10="","",IF(Stammdaten!L10&gt;0,Stammdaten!L10,IFERROR(ROUND(J10/Stammdaten!K10,0)*Stammdaten!K10,0)))</f>
        <v>2.6</v>
      </c>
      <c r="L10" s="13">
        <f>IF(A10="","",IFERROR(K10/(1+I10)-N10,0))</f>
        <v>1.86969394957983</v>
      </c>
      <c r="M10" s="16">
        <f>IF(A10="","",IFERROR(N10/(K10/(1+I10)),0))</f>
        <v>0.144255461538462</v>
      </c>
      <c r="N10" s="13">
        <f>IF(A10="","",F10*(1+O10))</f>
        <v>0.31518</v>
      </c>
      <c r="O10" s="16">
        <f>IF(Stammdaten!B10="","",Stammdaten!H10)</f>
        <v>0.03</v>
      </c>
      <c r="P10" s="11" t="str">
        <f>IF(Stammdaten!B10="","",Stammdaten!C10)</f>
        <v>Kaffee / Heißgetränke</v>
      </c>
      <c r="Q10" s="17">
        <f>IF(Stammdaten!B10="","",Stammdaten!N10)</f>
        <v>150</v>
      </c>
      <c r="R10" s="13">
        <f>IF(A10="","",K10/(1+I10)*Q10)</f>
        <v>327.731092436975</v>
      </c>
      <c r="S10" s="13">
        <f>IF(A10="","",N10*Q10)</f>
        <v>47.277</v>
      </c>
      <c r="T10" s="13">
        <f>IF(A10="","",L10*Q10)</f>
        <v>280.454092436975</v>
      </c>
      <c r="U10" s="11" t="str">
        <f>IF(A10="","",IF(Stammdaten!P10&lt;&gt;"OK",Stammdaten!P10,IF(AND(Stammdaten!D10="Rezeptur",COUNTIFS(Rezepturen!$A$6:$A$55,Stammdaten!A10,Rezepturen!$H$6:$H$55,"&lt;&gt;OK")&gt;0),"Rezeptur prüfen",IF(I10&lt;&gt;0.19,"USt. prüfen",IF(M10&gt;0.4,"WEQ kritisch &gt;40 %",IF(M10&gt;0.35,"WEQ prüfen &gt;35 %",IF(OR(Stammdaten!M10="",TODAY()-Stammdaten!M10&gt;90),"Preisprüfung fällig","OK")))))))</f>
        <v>OK</v>
      </c>
    </row>
    <row r="11" ht="21" customHeight="1">
      <c r="A11" s="12" t="str">
        <f>IF(Stammdaten!B11="","",Stammdaten!B11)</f>
        <v>Cocktail Hausmix</v>
      </c>
      <c r="B11" s="14">
        <f>IF(Stammdaten!B11="","",Stammdaten!E11)</f>
        <v>0</v>
      </c>
      <c r="C11" s="18">
        <f>IF(Stammdaten!B11="","",Stammdaten!F11)</f>
        <v>0</v>
      </c>
      <c r="D11" s="18">
        <f>IF(Stammdaten!B11="","",Stammdaten!G11)</f>
        <v>0</v>
      </c>
      <c r="E11" s="18" t="str">
        <f>IF(A11="","",IF(OR(Stammdaten!D11="Rezeptur",C11&lt;=0,D11&lt;=0),"",C11/D11))</f>
        <v/>
      </c>
      <c r="F11" s="14">
        <f>IF(A11="","",IF(Stammdaten!D11="Rezeptur",SUMIF(Rezepturen!$A$6:$A$55,Stammdaten!A11,Rezepturen!$G$6:$G$55),IFERROR(B11/E11,0)))</f>
        <v>1.62285714285714</v>
      </c>
      <c r="G11" s="18">
        <f>IF(Stammdaten!B11="","",Stammdaten!I11)</f>
        <v>5</v>
      </c>
      <c r="H11" s="14">
        <f>IF(A11="","",N11*G11)</f>
        <v>8.60114285714286</v>
      </c>
      <c r="I11" s="19">
        <f>IF(Stammdaten!B11="","",Stammdaten!J11)</f>
        <v>0.19</v>
      </c>
      <c r="J11" s="14">
        <f>IF(A11="","",H11*(1+I11))</f>
        <v>10.23536</v>
      </c>
      <c r="K11" s="14">
        <f>IF(A11="","",IF(Stammdaten!L11&gt;0,Stammdaten!L11,IFERROR(ROUND(J11/Stammdaten!K11,0)*Stammdaten!K11,0)))</f>
        <v>10</v>
      </c>
      <c r="L11" s="14">
        <f>IF(A11="","",IFERROR(K11/(1+I11)-N11,0))</f>
        <v>6.68313277310924</v>
      </c>
      <c r="M11" s="19">
        <f>IF(A11="","",IFERROR(N11/(K11/(1+I11)),0))</f>
        <v>0.2047072</v>
      </c>
      <c r="N11" s="14">
        <f>IF(A11="","",F11*(1+O11))</f>
        <v>1.72022857142857</v>
      </c>
      <c r="O11" s="19">
        <f>IF(Stammdaten!B11="","",Stammdaten!H11)</f>
        <v>0.06</v>
      </c>
      <c r="P11" s="12" t="str">
        <f>IF(Stammdaten!B11="","",Stammdaten!C11)</f>
        <v>Spirituosen / Cocktails</v>
      </c>
      <c r="Q11" s="20">
        <f>IF(Stammdaten!B11="","",Stammdaten!N11)</f>
        <v>80</v>
      </c>
      <c r="R11" s="14">
        <f>IF(A11="","",K11/(1+I11)*Q11)</f>
        <v>672.268907563025</v>
      </c>
      <c r="S11" s="14">
        <f>IF(A11="","",N11*Q11)</f>
        <v>137.618285714286</v>
      </c>
      <c r="T11" s="14">
        <f>IF(A11="","",L11*Q11)</f>
        <v>534.65062184874</v>
      </c>
      <c r="U11" s="12" t="str">
        <f>IF(A11="","",IF(Stammdaten!P11&lt;&gt;"OK",Stammdaten!P11,IF(AND(Stammdaten!D11="Rezeptur",COUNTIFS(Rezepturen!$A$6:$A$55,Stammdaten!A11,Rezepturen!$H$6:$H$55,"&lt;&gt;OK")&gt;0),"Rezeptur prüfen",IF(I11&lt;&gt;0.19,"USt. prüfen",IF(M11&gt;0.4,"WEQ kritisch &gt;40 %",IF(M11&gt;0.35,"WEQ prüfen &gt;35 %",IF(OR(Stammdaten!M11="",TODAY()-Stammdaten!M11&gt;90),"Preisprüfung fällig","OK")))))))</f>
        <v>OK</v>
      </c>
    </row>
    <row r="12" ht="21" customHeight="1">
      <c r="A12" s="11" t="str">
        <f>IF(Stammdaten!B12="","",Stammdaten!B12)</f>
        <v>Wein – Rechnerbeispiel</v>
      </c>
      <c r="B12" s="13">
        <f>IF(Stammdaten!B12="","",Stammdaten!E12)</f>
        <v>6</v>
      </c>
      <c r="C12" s="15">
        <f>IF(Stammdaten!B12="","",Stammdaten!F12)</f>
        <v>750</v>
      </c>
      <c r="D12" s="15">
        <f>IF(Stammdaten!B12="","",Stammdaten!G12)</f>
        <v>200</v>
      </c>
      <c r="E12" s="15">
        <f>IF(A12="","",IF(OR(Stammdaten!D12="Rezeptur",C12&lt;=0,D12&lt;=0),"",C12/D12))</f>
        <v>3.75</v>
      </c>
      <c r="F12" s="13">
        <f>IF(A12="","",IF(Stammdaten!D12="Rezeptur",SUMIF(Rezepturen!$A$6:$A$55,Stammdaten!A12,Rezepturen!$G$6:$G$55),IFERROR(B12/E12,0)))</f>
        <v>1.6</v>
      </c>
      <c r="G12" s="15">
        <f>IF(Stammdaten!B12="","",Stammdaten!I12)</f>
        <v>4</v>
      </c>
      <c r="H12" s="13">
        <f>IF(A12="","",N12*G12)</f>
        <v>6.72</v>
      </c>
      <c r="I12" s="16">
        <f>IF(Stammdaten!B12="","",Stammdaten!J12)</f>
        <v>0.19</v>
      </c>
      <c r="J12" s="13">
        <f>IF(A12="","",H12*(1+I12))</f>
        <v>7.9968</v>
      </c>
      <c r="K12" s="13">
        <f>IF(A12="","",IF(Stammdaten!L12&gt;0,Stammdaten!L12,IFERROR(ROUND(J12/Stammdaten!K12,0)*Stammdaten!K12,0)))</f>
        <v>8</v>
      </c>
      <c r="L12" s="13">
        <f>IF(A12="","",IFERROR(K12/(1+I12)-N12,0))</f>
        <v>5.04268907563025</v>
      </c>
      <c r="M12" s="16">
        <f>IF(A12="","",IFERROR(N12/(K12/(1+I12)),0))</f>
        <v>0.2499</v>
      </c>
      <c r="N12" s="13">
        <f>IF(A12="","",F12*(1+O12))</f>
        <v>1.68</v>
      </c>
      <c r="O12" s="16">
        <f>IF(Stammdaten!B12="","",Stammdaten!H12)</f>
        <v>0.05</v>
      </c>
      <c r="P12" s="11" t="str">
        <f>IF(Stammdaten!B12="","",Stammdaten!C12)</f>
        <v>Wein / Sekt</v>
      </c>
      <c r="Q12" s="17">
        <f>IF(Stammdaten!B12="","",Stammdaten!N12)</f>
        <v>80</v>
      </c>
      <c r="R12" s="13">
        <f>IF(A12="","",K12/(1+I12)*Q12)</f>
        <v>537.81512605042</v>
      </c>
      <c r="S12" s="13">
        <f>IF(A12="","",N12*Q12)</f>
        <v>134.4</v>
      </c>
      <c r="T12" s="13">
        <f>IF(A12="","",L12*Q12)</f>
        <v>403.41512605042</v>
      </c>
      <c r="U12" s="11" t="str">
        <f>IF(A12="","",IF(Stammdaten!P12&lt;&gt;"OK",Stammdaten!P12,IF(AND(Stammdaten!D12="Rezeptur",COUNTIFS(Rezepturen!$A$6:$A$55,Stammdaten!A12,Rezepturen!$H$6:$H$55,"&lt;&gt;OK")&gt;0),"Rezeptur prüfen",IF(I12&lt;&gt;0.19,"USt. prüfen",IF(M12&gt;0.4,"WEQ kritisch &gt;40 %",IF(M12&gt;0.35,"WEQ prüfen &gt;35 %",IF(OR(Stammdaten!M12="",TODAY()-Stammdaten!M12&gt;90),"Preisprüfung fällig","OK")))))))</f>
        <v>OK</v>
      </c>
    </row>
    <row r="13" ht="21" customHeight="1">
      <c r="A13" s="12" t="str">
        <f>IF(Stammdaten!B13="","",Stammdaten!B13)</f>
        <v>Bier – Grafikbeispiel</v>
      </c>
      <c r="B13" s="14">
        <f>IF(Stammdaten!B13="","",Stammdaten!E13)</f>
        <v>75</v>
      </c>
      <c r="C13" s="18">
        <f>IF(Stammdaten!B13="","",Stammdaten!F13)</f>
        <v>50000</v>
      </c>
      <c r="D13" s="18">
        <f>IF(Stammdaten!B13="","",Stammdaten!G13)</f>
        <v>300</v>
      </c>
      <c r="E13" s="18">
        <f>IF(A13="","",IF(OR(Stammdaten!D13="Rezeptur",C13&lt;=0,D13&lt;=0),"",C13/D13))</f>
        <v>166.666666666667</v>
      </c>
      <c r="F13" s="14">
        <f>IF(A13="","",IF(Stammdaten!D13="Rezeptur",SUMIF(Rezepturen!$A$6:$A$55,Stammdaten!A13,Rezepturen!$G$6:$G$55),IFERROR(B13/E13,0)))</f>
        <v>0.45</v>
      </c>
      <c r="G13" s="18">
        <f>IF(Stammdaten!B13="","",Stammdaten!I13)</f>
        <v>4</v>
      </c>
      <c r="H13" s="14">
        <f>IF(A13="","",N13*G13)</f>
        <v>1.8</v>
      </c>
      <c r="I13" s="19">
        <f>IF(Stammdaten!B13="","",Stammdaten!J13)</f>
        <v>0.19</v>
      </c>
      <c r="J13" s="14">
        <f>IF(A13="","",H13*(1+I13))</f>
        <v>2.142</v>
      </c>
      <c r="K13" s="14">
        <f>IF(A13="","",IF(Stammdaten!L13&gt;0,Stammdaten!L13,IFERROR(ROUND(J13/Stammdaten!K13,0)*Stammdaten!K13,0)))</f>
        <v>2.2</v>
      </c>
      <c r="L13" s="14">
        <f>IF(A13="","",IFERROR(K13/(1+I13)-N13,0))</f>
        <v>1.39873949579832</v>
      </c>
      <c r="M13" s="19">
        <f>IF(A13="","",IFERROR(N13/(K13/(1+I13)),0))</f>
        <v>0.243409090909091</v>
      </c>
      <c r="N13" s="14">
        <f>IF(A13="","",F13*(1+O13))</f>
        <v>0.45</v>
      </c>
      <c r="O13" s="19">
        <f>IF(Stammdaten!B13="","",Stammdaten!H13)</f>
        <v>0</v>
      </c>
      <c r="P13" s="12" t="str">
        <f>IF(Stammdaten!B13="","",Stammdaten!C13)</f>
        <v>Bier vom Fass</v>
      </c>
      <c r="Q13" s="20">
        <f>IF(Stammdaten!B13="","",Stammdaten!N13)</f>
        <v>100</v>
      </c>
      <c r="R13" s="14">
        <f>IF(A13="","",K13/(1+I13)*Q13)</f>
        <v>184.873949579832</v>
      </c>
      <c r="S13" s="14">
        <f>IF(A13="","",N13*Q13)</f>
        <v>45</v>
      </c>
      <c r="T13" s="14">
        <f>IF(A13="","",L13*Q13)</f>
        <v>139.873949579832</v>
      </c>
      <c r="U13" s="12" t="str">
        <f>IF(A13="","",IF(Stammdaten!P13&lt;&gt;"OK",Stammdaten!P13,IF(AND(Stammdaten!D13="Rezeptur",COUNTIFS(Rezepturen!$A$6:$A$55,Stammdaten!A13,Rezepturen!$H$6:$H$55,"&lt;&gt;OK")&gt;0),"Rezeptur prüfen",IF(I13&lt;&gt;0.19,"USt. prüfen",IF(M13&gt;0.4,"WEQ kritisch &gt;40 %",IF(M13&gt;0.35,"WEQ prüfen &gt;35 %",IF(OR(Stammdaten!M13="",TODAY()-Stammdaten!M13&gt;90),"Preisprüfung fällig","OK")))))))</f>
        <v>OK</v>
      </c>
    </row>
    <row r="14" ht="21" customHeight="1">
      <c r="A14" s="11" t="str">
        <f>IF(Stammdaten!B14="","",Stammdaten!B14)</f>
        <v/>
      </c>
      <c r="B14" s="13" t="str">
        <f>IF(Stammdaten!B14="","",Stammdaten!E14)</f>
        <v/>
      </c>
      <c r="C14" s="15" t="str">
        <f>IF(Stammdaten!B14="","",Stammdaten!F14)</f>
        <v/>
      </c>
      <c r="D14" s="15" t="str">
        <f>IF(Stammdaten!B14="","",Stammdaten!G14)</f>
        <v/>
      </c>
      <c r="E14" s="15" t="str">
        <f>IF(A14="","",IF(OR(Stammdaten!D14="Rezeptur",C14&lt;=0,D14&lt;=0),"",C14/D14))</f>
        <v/>
      </c>
      <c r="F14" s="13" t="str">
        <f>IF(A14="","",IF(Stammdaten!D14="Rezeptur",SUMIF(Rezepturen!$A$6:$A$55,Stammdaten!A14,Rezepturen!$G$6:$G$55),IFERROR(B14/E14,0)))</f>
        <v/>
      </c>
      <c r="G14" s="15" t="str">
        <f>IF(Stammdaten!B14="","",Stammdaten!I14)</f>
        <v/>
      </c>
      <c r="H14" s="13" t="str">
        <f>IF(A14="","",N14*G14)</f>
        <v/>
      </c>
      <c r="I14" s="16" t="str">
        <f>IF(Stammdaten!B14="","",Stammdaten!J14)</f>
        <v/>
      </c>
      <c r="J14" s="13" t="str">
        <f>IF(A14="","",H14*(1+I14))</f>
        <v/>
      </c>
      <c r="K14" s="13" t="str">
        <f>IF(A14="","",IF(Stammdaten!L14&gt;0,Stammdaten!L14,IFERROR(ROUND(J14/Stammdaten!K14,0)*Stammdaten!K14,0)))</f>
        <v/>
      </c>
      <c r="L14" s="13" t="str">
        <f>IF(A14="","",IFERROR(K14/(1+I14)-N14,0))</f>
        <v/>
      </c>
      <c r="M14" s="16" t="str">
        <f>IF(A14="","",IFERROR(N14/(K14/(1+I14)),0))</f>
        <v/>
      </c>
      <c r="N14" s="13" t="str">
        <f>IF(A14="","",F14*(1+O14))</f>
        <v/>
      </c>
      <c r="O14" s="16" t="str">
        <f>IF(Stammdaten!B14="","",Stammdaten!H14)</f>
        <v/>
      </c>
      <c r="P14" s="11" t="str">
        <f>IF(Stammdaten!B14="","",Stammdaten!C14)</f>
        <v/>
      </c>
      <c r="Q14" s="17" t="str">
        <f>IF(Stammdaten!B14="","",Stammdaten!N14)</f>
        <v/>
      </c>
      <c r="R14" s="13" t="str">
        <f>IF(A14="","",K14/(1+I14)*Q14)</f>
        <v/>
      </c>
      <c r="S14" s="13" t="str">
        <f>IF(A14="","",N14*Q14)</f>
        <v/>
      </c>
      <c r="T14" s="13" t="str">
        <f>IF(A14="","",L14*Q14)</f>
        <v/>
      </c>
      <c r="U14" s="11" t="str">
        <f>IF(A14="","",IF(Stammdaten!P14&lt;&gt;"OK",Stammdaten!P14,IF(AND(Stammdaten!D14="Rezeptur",COUNTIFS(Rezepturen!$A$6:$A$55,Stammdaten!A14,Rezepturen!$H$6:$H$55,"&lt;&gt;OK")&gt;0),"Rezeptur prüfen",IF(I14&lt;&gt;0.19,"USt. prüfen",IF(M14&gt;0.4,"WEQ kritisch &gt;40 %",IF(M14&gt;0.35,"WEQ prüfen &gt;35 %",IF(OR(Stammdaten!M14="",TODAY()-Stammdaten!M14&gt;90),"Preisprüfung fällig","OK")))))))</f>
        <v/>
      </c>
    </row>
    <row r="15" ht="21" customHeight="1">
      <c r="A15" s="12" t="str">
        <f>IF(Stammdaten!B15="","",Stammdaten!B15)</f>
        <v/>
      </c>
      <c r="B15" s="14" t="str">
        <f>IF(Stammdaten!B15="","",Stammdaten!E15)</f>
        <v/>
      </c>
      <c r="C15" s="18" t="str">
        <f>IF(Stammdaten!B15="","",Stammdaten!F15)</f>
        <v/>
      </c>
      <c r="D15" s="18" t="str">
        <f>IF(Stammdaten!B15="","",Stammdaten!G15)</f>
        <v/>
      </c>
      <c r="E15" s="18" t="str">
        <f>IF(A15="","",IF(OR(Stammdaten!D15="Rezeptur",C15&lt;=0,D15&lt;=0),"",C15/D15))</f>
        <v/>
      </c>
      <c r="F15" s="14" t="str">
        <f>IF(A15="","",IF(Stammdaten!D15="Rezeptur",SUMIF(Rezepturen!$A$6:$A$55,Stammdaten!A15,Rezepturen!$G$6:$G$55),IFERROR(B15/E15,0)))</f>
        <v/>
      </c>
      <c r="G15" s="18" t="str">
        <f>IF(Stammdaten!B15="","",Stammdaten!I15)</f>
        <v/>
      </c>
      <c r="H15" s="14" t="str">
        <f>IF(A15="","",N15*G15)</f>
        <v/>
      </c>
      <c r="I15" s="19" t="str">
        <f>IF(Stammdaten!B15="","",Stammdaten!J15)</f>
        <v/>
      </c>
      <c r="J15" s="14" t="str">
        <f>IF(A15="","",H15*(1+I15))</f>
        <v/>
      </c>
      <c r="K15" s="14" t="str">
        <f>IF(A15="","",IF(Stammdaten!L15&gt;0,Stammdaten!L15,IFERROR(ROUND(J15/Stammdaten!K15,0)*Stammdaten!K15,0)))</f>
        <v/>
      </c>
      <c r="L15" s="14" t="str">
        <f>IF(A15="","",IFERROR(K15/(1+I15)-N15,0))</f>
        <v/>
      </c>
      <c r="M15" s="19" t="str">
        <f>IF(A15="","",IFERROR(N15/(K15/(1+I15)),0))</f>
        <v/>
      </c>
      <c r="N15" s="14" t="str">
        <f>IF(A15="","",F15*(1+O15))</f>
        <v/>
      </c>
      <c r="O15" s="19" t="str">
        <f>IF(Stammdaten!B15="","",Stammdaten!H15)</f>
        <v/>
      </c>
      <c r="P15" s="12" t="str">
        <f>IF(Stammdaten!B15="","",Stammdaten!C15)</f>
        <v/>
      </c>
      <c r="Q15" s="20" t="str">
        <f>IF(Stammdaten!B15="","",Stammdaten!N15)</f>
        <v/>
      </c>
      <c r="R15" s="14" t="str">
        <f>IF(A15="","",K15/(1+I15)*Q15)</f>
        <v/>
      </c>
      <c r="S15" s="14" t="str">
        <f>IF(A15="","",N15*Q15)</f>
        <v/>
      </c>
      <c r="T15" s="14" t="str">
        <f>IF(A15="","",L15*Q15)</f>
        <v/>
      </c>
      <c r="U15" s="12" t="str">
        <f>IF(A15="","",IF(Stammdaten!P15&lt;&gt;"OK",Stammdaten!P15,IF(AND(Stammdaten!D15="Rezeptur",COUNTIFS(Rezepturen!$A$6:$A$55,Stammdaten!A15,Rezepturen!$H$6:$H$55,"&lt;&gt;OK")&gt;0),"Rezeptur prüfen",IF(I15&lt;&gt;0.19,"USt. prüfen",IF(M15&gt;0.4,"WEQ kritisch &gt;40 %",IF(M15&gt;0.35,"WEQ prüfen &gt;35 %",IF(OR(Stammdaten!M15="",TODAY()-Stammdaten!M15&gt;90),"Preisprüfung fällig","OK")))))))</f>
        <v/>
      </c>
    </row>
    <row r="16" ht="21" customHeight="1">
      <c r="A16" s="11" t="str">
        <f>IF(Stammdaten!B16="","",Stammdaten!B16)</f>
        <v/>
      </c>
      <c r="B16" s="13" t="str">
        <f>IF(Stammdaten!B16="","",Stammdaten!E16)</f>
        <v/>
      </c>
      <c r="C16" s="15" t="str">
        <f>IF(Stammdaten!B16="","",Stammdaten!F16)</f>
        <v/>
      </c>
      <c r="D16" s="15" t="str">
        <f>IF(Stammdaten!B16="","",Stammdaten!G16)</f>
        <v/>
      </c>
      <c r="E16" s="15" t="str">
        <f>IF(A16="","",IF(OR(Stammdaten!D16="Rezeptur",C16&lt;=0,D16&lt;=0),"",C16/D16))</f>
        <v/>
      </c>
      <c r="F16" s="13" t="str">
        <f>IF(A16="","",IF(Stammdaten!D16="Rezeptur",SUMIF(Rezepturen!$A$6:$A$55,Stammdaten!A16,Rezepturen!$G$6:$G$55),IFERROR(B16/E16,0)))</f>
        <v/>
      </c>
      <c r="G16" s="15" t="str">
        <f>IF(Stammdaten!B16="","",Stammdaten!I16)</f>
        <v/>
      </c>
      <c r="H16" s="13" t="str">
        <f>IF(A16="","",N16*G16)</f>
        <v/>
      </c>
      <c r="I16" s="16" t="str">
        <f>IF(Stammdaten!B16="","",Stammdaten!J16)</f>
        <v/>
      </c>
      <c r="J16" s="13" t="str">
        <f>IF(A16="","",H16*(1+I16))</f>
        <v/>
      </c>
      <c r="K16" s="13" t="str">
        <f>IF(A16="","",IF(Stammdaten!L16&gt;0,Stammdaten!L16,IFERROR(ROUND(J16/Stammdaten!K16,0)*Stammdaten!K16,0)))</f>
        <v/>
      </c>
      <c r="L16" s="13" t="str">
        <f>IF(A16="","",IFERROR(K16/(1+I16)-N16,0))</f>
        <v/>
      </c>
      <c r="M16" s="16" t="str">
        <f>IF(A16="","",IFERROR(N16/(K16/(1+I16)),0))</f>
        <v/>
      </c>
      <c r="N16" s="13" t="str">
        <f>IF(A16="","",F16*(1+O16))</f>
        <v/>
      </c>
      <c r="O16" s="16" t="str">
        <f>IF(Stammdaten!B16="","",Stammdaten!H16)</f>
        <v/>
      </c>
      <c r="P16" s="11" t="str">
        <f>IF(Stammdaten!B16="","",Stammdaten!C16)</f>
        <v/>
      </c>
      <c r="Q16" s="17" t="str">
        <f>IF(Stammdaten!B16="","",Stammdaten!N16)</f>
        <v/>
      </c>
      <c r="R16" s="13" t="str">
        <f>IF(A16="","",K16/(1+I16)*Q16)</f>
        <v/>
      </c>
      <c r="S16" s="13" t="str">
        <f>IF(A16="","",N16*Q16)</f>
        <v/>
      </c>
      <c r="T16" s="13" t="str">
        <f>IF(A16="","",L16*Q16)</f>
        <v/>
      </c>
      <c r="U16" s="11" t="str">
        <f>IF(A16="","",IF(Stammdaten!P16&lt;&gt;"OK",Stammdaten!P16,IF(AND(Stammdaten!D16="Rezeptur",COUNTIFS(Rezepturen!$A$6:$A$55,Stammdaten!A16,Rezepturen!$H$6:$H$55,"&lt;&gt;OK")&gt;0),"Rezeptur prüfen",IF(I16&lt;&gt;0.19,"USt. prüfen",IF(M16&gt;0.4,"WEQ kritisch &gt;40 %",IF(M16&gt;0.35,"WEQ prüfen &gt;35 %",IF(OR(Stammdaten!M16="",TODAY()-Stammdaten!M16&gt;90),"Preisprüfung fällig","OK")))))))</f>
        <v/>
      </c>
    </row>
    <row r="17" ht="21" customHeight="1">
      <c r="A17" s="12" t="str">
        <f>IF(Stammdaten!B17="","",Stammdaten!B17)</f>
        <v/>
      </c>
      <c r="B17" s="14" t="str">
        <f>IF(Stammdaten!B17="","",Stammdaten!E17)</f>
        <v/>
      </c>
      <c r="C17" s="18" t="str">
        <f>IF(Stammdaten!B17="","",Stammdaten!F17)</f>
        <v/>
      </c>
      <c r="D17" s="18" t="str">
        <f>IF(Stammdaten!B17="","",Stammdaten!G17)</f>
        <v/>
      </c>
      <c r="E17" s="18" t="str">
        <f>IF(A17="","",IF(OR(Stammdaten!D17="Rezeptur",C17&lt;=0,D17&lt;=0),"",C17/D17))</f>
        <v/>
      </c>
      <c r="F17" s="14" t="str">
        <f>IF(A17="","",IF(Stammdaten!D17="Rezeptur",SUMIF(Rezepturen!$A$6:$A$55,Stammdaten!A17,Rezepturen!$G$6:$G$55),IFERROR(B17/E17,0)))</f>
        <v/>
      </c>
      <c r="G17" s="18" t="str">
        <f>IF(Stammdaten!B17="","",Stammdaten!I17)</f>
        <v/>
      </c>
      <c r="H17" s="14" t="str">
        <f>IF(A17="","",N17*G17)</f>
        <v/>
      </c>
      <c r="I17" s="19" t="str">
        <f>IF(Stammdaten!B17="","",Stammdaten!J17)</f>
        <v/>
      </c>
      <c r="J17" s="14" t="str">
        <f>IF(A17="","",H17*(1+I17))</f>
        <v/>
      </c>
      <c r="K17" s="14" t="str">
        <f>IF(A17="","",IF(Stammdaten!L17&gt;0,Stammdaten!L17,IFERROR(ROUND(J17/Stammdaten!K17,0)*Stammdaten!K17,0)))</f>
        <v/>
      </c>
      <c r="L17" s="14" t="str">
        <f>IF(A17="","",IFERROR(K17/(1+I17)-N17,0))</f>
        <v/>
      </c>
      <c r="M17" s="19" t="str">
        <f>IF(A17="","",IFERROR(N17/(K17/(1+I17)),0))</f>
        <v/>
      </c>
      <c r="N17" s="14" t="str">
        <f>IF(A17="","",F17*(1+O17))</f>
        <v/>
      </c>
      <c r="O17" s="19" t="str">
        <f>IF(Stammdaten!B17="","",Stammdaten!H17)</f>
        <v/>
      </c>
      <c r="P17" s="12" t="str">
        <f>IF(Stammdaten!B17="","",Stammdaten!C17)</f>
        <v/>
      </c>
      <c r="Q17" s="20" t="str">
        <f>IF(Stammdaten!B17="","",Stammdaten!N17)</f>
        <v/>
      </c>
      <c r="R17" s="14" t="str">
        <f>IF(A17="","",K17/(1+I17)*Q17)</f>
        <v/>
      </c>
      <c r="S17" s="14" t="str">
        <f>IF(A17="","",N17*Q17)</f>
        <v/>
      </c>
      <c r="T17" s="14" t="str">
        <f>IF(A17="","",L17*Q17)</f>
        <v/>
      </c>
      <c r="U17" s="12" t="str">
        <f>IF(A17="","",IF(Stammdaten!P17&lt;&gt;"OK",Stammdaten!P17,IF(AND(Stammdaten!D17="Rezeptur",COUNTIFS(Rezepturen!$A$6:$A$55,Stammdaten!A17,Rezepturen!$H$6:$H$55,"&lt;&gt;OK")&gt;0),"Rezeptur prüfen",IF(I17&lt;&gt;0.19,"USt. prüfen",IF(M17&gt;0.4,"WEQ kritisch &gt;40 %",IF(M17&gt;0.35,"WEQ prüfen &gt;35 %",IF(OR(Stammdaten!M17="",TODAY()-Stammdaten!M17&gt;90),"Preisprüfung fällig","OK")))))))</f>
        <v/>
      </c>
    </row>
    <row r="18" ht="21" customHeight="1">
      <c r="A18" s="11" t="str">
        <f>IF(Stammdaten!B18="","",Stammdaten!B18)</f>
        <v/>
      </c>
      <c r="B18" s="13" t="str">
        <f>IF(Stammdaten!B18="","",Stammdaten!E18)</f>
        <v/>
      </c>
      <c r="C18" s="15" t="str">
        <f>IF(Stammdaten!B18="","",Stammdaten!F18)</f>
        <v/>
      </c>
      <c r="D18" s="15" t="str">
        <f>IF(Stammdaten!B18="","",Stammdaten!G18)</f>
        <v/>
      </c>
      <c r="E18" s="15" t="str">
        <f>IF(A18="","",IF(OR(Stammdaten!D18="Rezeptur",C18&lt;=0,D18&lt;=0),"",C18/D18))</f>
        <v/>
      </c>
      <c r="F18" s="13" t="str">
        <f>IF(A18="","",IF(Stammdaten!D18="Rezeptur",SUMIF(Rezepturen!$A$6:$A$55,Stammdaten!A18,Rezepturen!$G$6:$G$55),IFERROR(B18/E18,0)))</f>
        <v/>
      </c>
      <c r="G18" s="15" t="str">
        <f>IF(Stammdaten!B18="","",Stammdaten!I18)</f>
        <v/>
      </c>
      <c r="H18" s="13" t="str">
        <f>IF(A18="","",N18*G18)</f>
        <v/>
      </c>
      <c r="I18" s="16" t="str">
        <f>IF(Stammdaten!B18="","",Stammdaten!J18)</f>
        <v/>
      </c>
      <c r="J18" s="13" t="str">
        <f>IF(A18="","",H18*(1+I18))</f>
        <v/>
      </c>
      <c r="K18" s="13" t="str">
        <f>IF(A18="","",IF(Stammdaten!L18&gt;0,Stammdaten!L18,IFERROR(ROUND(J18/Stammdaten!K18,0)*Stammdaten!K18,0)))</f>
        <v/>
      </c>
      <c r="L18" s="13" t="str">
        <f>IF(A18="","",IFERROR(K18/(1+I18)-N18,0))</f>
        <v/>
      </c>
      <c r="M18" s="16" t="str">
        <f>IF(A18="","",IFERROR(N18/(K18/(1+I18)),0))</f>
        <v/>
      </c>
      <c r="N18" s="13" t="str">
        <f>IF(A18="","",F18*(1+O18))</f>
        <v/>
      </c>
      <c r="O18" s="16" t="str">
        <f>IF(Stammdaten!B18="","",Stammdaten!H18)</f>
        <v/>
      </c>
      <c r="P18" s="11" t="str">
        <f>IF(Stammdaten!B18="","",Stammdaten!C18)</f>
        <v/>
      </c>
      <c r="Q18" s="17" t="str">
        <f>IF(Stammdaten!B18="","",Stammdaten!N18)</f>
        <v/>
      </c>
      <c r="R18" s="13" t="str">
        <f>IF(A18="","",K18/(1+I18)*Q18)</f>
        <v/>
      </c>
      <c r="S18" s="13" t="str">
        <f>IF(A18="","",N18*Q18)</f>
        <v/>
      </c>
      <c r="T18" s="13" t="str">
        <f>IF(A18="","",L18*Q18)</f>
        <v/>
      </c>
      <c r="U18" s="11" t="str">
        <f>IF(A18="","",IF(Stammdaten!P18&lt;&gt;"OK",Stammdaten!P18,IF(AND(Stammdaten!D18="Rezeptur",COUNTIFS(Rezepturen!$A$6:$A$55,Stammdaten!A18,Rezepturen!$H$6:$H$55,"&lt;&gt;OK")&gt;0),"Rezeptur prüfen",IF(I18&lt;&gt;0.19,"USt. prüfen",IF(M18&gt;0.4,"WEQ kritisch &gt;40 %",IF(M18&gt;0.35,"WEQ prüfen &gt;35 %",IF(OR(Stammdaten!M18="",TODAY()-Stammdaten!M18&gt;90),"Preisprüfung fällig","OK")))))))</f>
        <v/>
      </c>
    </row>
    <row r="19" ht="21" customHeight="1">
      <c r="A19" s="12" t="str">
        <f>IF(Stammdaten!B19="","",Stammdaten!B19)</f>
        <v/>
      </c>
      <c r="B19" s="14" t="str">
        <f>IF(Stammdaten!B19="","",Stammdaten!E19)</f>
        <v/>
      </c>
      <c r="C19" s="18" t="str">
        <f>IF(Stammdaten!B19="","",Stammdaten!F19)</f>
        <v/>
      </c>
      <c r="D19" s="18" t="str">
        <f>IF(Stammdaten!B19="","",Stammdaten!G19)</f>
        <v/>
      </c>
      <c r="E19" s="18" t="str">
        <f>IF(A19="","",IF(OR(Stammdaten!D19="Rezeptur",C19&lt;=0,D19&lt;=0),"",C19/D19))</f>
        <v/>
      </c>
      <c r="F19" s="14" t="str">
        <f>IF(A19="","",IF(Stammdaten!D19="Rezeptur",SUMIF(Rezepturen!$A$6:$A$55,Stammdaten!A19,Rezepturen!$G$6:$G$55),IFERROR(B19/E19,0)))</f>
        <v/>
      </c>
      <c r="G19" s="18" t="str">
        <f>IF(Stammdaten!B19="","",Stammdaten!I19)</f>
        <v/>
      </c>
      <c r="H19" s="14" t="str">
        <f>IF(A19="","",N19*G19)</f>
        <v/>
      </c>
      <c r="I19" s="19" t="str">
        <f>IF(Stammdaten!B19="","",Stammdaten!J19)</f>
        <v/>
      </c>
      <c r="J19" s="14" t="str">
        <f>IF(A19="","",H19*(1+I19))</f>
        <v/>
      </c>
      <c r="K19" s="14" t="str">
        <f>IF(A19="","",IF(Stammdaten!L19&gt;0,Stammdaten!L19,IFERROR(ROUND(J19/Stammdaten!K19,0)*Stammdaten!K19,0)))</f>
        <v/>
      </c>
      <c r="L19" s="14" t="str">
        <f>IF(A19="","",IFERROR(K19/(1+I19)-N19,0))</f>
        <v/>
      </c>
      <c r="M19" s="19" t="str">
        <f>IF(A19="","",IFERROR(N19/(K19/(1+I19)),0))</f>
        <v/>
      </c>
      <c r="N19" s="14" t="str">
        <f>IF(A19="","",F19*(1+O19))</f>
        <v/>
      </c>
      <c r="O19" s="19" t="str">
        <f>IF(Stammdaten!B19="","",Stammdaten!H19)</f>
        <v/>
      </c>
      <c r="P19" s="12" t="str">
        <f>IF(Stammdaten!B19="","",Stammdaten!C19)</f>
        <v/>
      </c>
      <c r="Q19" s="20" t="str">
        <f>IF(Stammdaten!B19="","",Stammdaten!N19)</f>
        <v/>
      </c>
      <c r="R19" s="14" t="str">
        <f>IF(A19="","",K19/(1+I19)*Q19)</f>
        <v/>
      </c>
      <c r="S19" s="14" t="str">
        <f>IF(A19="","",N19*Q19)</f>
        <v/>
      </c>
      <c r="T19" s="14" t="str">
        <f>IF(A19="","",L19*Q19)</f>
        <v/>
      </c>
      <c r="U19" s="12" t="str">
        <f>IF(A19="","",IF(Stammdaten!P19&lt;&gt;"OK",Stammdaten!P19,IF(AND(Stammdaten!D19="Rezeptur",COUNTIFS(Rezepturen!$A$6:$A$55,Stammdaten!A19,Rezepturen!$H$6:$H$55,"&lt;&gt;OK")&gt;0),"Rezeptur prüfen",IF(I19&lt;&gt;0.19,"USt. prüfen",IF(M19&gt;0.4,"WEQ kritisch &gt;40 %",IF(M19&gt;0.35,"WEQ prüfen &gt;35 %",IF(OR(Stammdaten!M19="",TODAY()-Stammdaten!M19&gt;90),"Preisprüfung fällig","OK")))))))</f>
        <v/>
      </c>
    </row>
    <row r="20" ht="21" customHeight="1">
      <c r="A20" s="11" t="str">
        <f>IF(Stammdaten!B20="","",Stammdaten!B20)</f>
        <v/>
      </c>
      <c r="B20" s="13" t="str">
        <f>IF(Stammdaten!B20="","",Stammdaten!E20)</f>
        <v/>
      </c>
      <c r="C20" s="15" t="str">
        <f>IF(Stammdaten!B20="","",Stammdaten!F20)</f>
        <v/>
      </c>
      <c r="D20" s="15" t="str">
        <f>IF(Stammdaten!B20="","",Stammdaten!G20)</f>
        <v/>
      </c>
      <c r="E20" s="15" t="str">
        <f>IF(A20="","",IF(OR(Stammdaten!D20="Rezeptur",C20&lt;=0,D20&lt;=0),"",C20/D20))</f>
        <v/>
      </c>
      <c r="F20" s="13" t="str">
        <f>IF(A20="","",IF(Stammdaten!D20="Rezeptur",SUMIF(Rezepturen!$A$6:$A$55,Stammdaten!A20,Rezepturen!$G$6:$G$55),IFERROR(B20/E20,0)))</f>
        <v/>
      </c>
      <c r="G20" s="15" t="str">
        <f>IF(Stammdaten!B20="","",Stammdaten!I20)</f>
        <v/>
      </c>
      <c r="H20" s="13" t="str">
        <f>IF(A20="","",N20*G20)</f>
        <v/>
      </c>
      <c r="I20" s="16" t="str">
        <f>IF(Stammdaten!B20="","",Stammdaten!J20)</f>
        <v/>
      </c>
      <c r="J20" s="13" t="str">
        <f>IF(A20="","",H20*(1+I20))</f>
        <v/>
      </c>
      <c r="K20" s="13" t="str">
        <f>IF(A20="","",IF(Stammdaten!L20&gt;0,Stammdaten!L20,IFERROR(ROUND(J20/Stammdaten!K20,0)*Stammdaten!K20,0)))</f>
        <v/>
      </c>
      <c r="L20" s="13" t="str">
        <f>IF(A20="","",IFERROR(K20/(1+I20)-N20,0))</f>
        <v/>
      </c>
      <c r="M20" s="16" t="str">
        <f>IF(A20="","",IFERROR(N20/(K20/(1+I20)),0))</f>
        <v/>
      </c>
      <c r="N20" s="13" t="str">
        <f>IF(A20="","",F20*(1+O20))</f>
        <v/>
      </c>
      <c r="O20" s="16" t="str">
        <f>IF(Stammdaten!B20="","",Stammdaten!H20)</f>
        <v/>
      </c>
      <c r="P20" s="11" t="str">
        <f>IF(Stammdaten!B20="","",Stammdaten!C20)</f>
        <v/>
      </c>
      <c r="Q20" s="17" t="str">
        <f>IF(Stammdaten!B20="","",Stammdaten!N20)</f>
        <v/>
      </c>
      <c r="R20" s="13" t="str">
        <f>IF(A20="","",K20/(1+I20)*Q20)</f>
        <v/>
      </c>
      <c r="S20" s="13" t="str">
        <f>IF(A20="","",N20*Q20)</f>
        <v/>
      </c>
      <c r="T20" s="13" t="str">
        <f>IF(A20="","",L20*Q20)</f>
        <v/>
      </c>
      <c r="U20" s="11" t="str">
        <f>IF(A20="","",IF(Stammdaten!P20&lt;&gt;"OK",Stammdaten!P20,IF(AND(Stammdaten!D20="Rezeptur",COUNTIFS(Rezepturen!$A$6:$A$55,Stammdaten!A20,Rezepturen!$H$6:$H$55,"&lt;&gt;OK")&gt;0),"Rezeptur prüfen",IF(I20&lt;&gt;0.19,"USt. prüfen",IF(M20&gt;0.4,"WEQ kritisch &gt;40 %",IF(M20&gt;0.35,"WEQ prüfen &gt;35 %",IF(OR(Stammdaten!M20="",TODAY()-Stammdaten!M20&gt;90),"Preisprüfung fällig","OK")))))))</f>
        <v/>
      </c>
    </row>
    <row r="21" ht="21" customHeight="1">
      <c r="A21" s="12" t="str">
        <f>IF(Stammdaten!B21="","",Stammdaten!B21)</f>
        <v/>
      </c>
      <c r="B21" s="14" t="str">
        <f>IF(Stammdaten!B21="","",Stammdaten!E21)</f>
        <v/>
      </c>
      <c r="C21" s="18" t="str">
        <f>IF(Stammdaten!B21="","",Stammdaten!F21)</f>
        <v/>
      </c>
      <c r="D21" s="18" t="str">
        <f>IF(Stammdaten!B21="","",Stammdaten!G21)</f>
        <v/>
      </c>
      <c r="E21" s="18" t="str">
        <f>IF(A21="","",IF(OR(Stammdaten!D21="Rezeptur",C21&lt;=0,D21&lt;=0),"",C21/D21))</f>
        <v/>
      </c>
      <c r="F21" s="14" t="str">
        <f>IF(A21="","",IF(Stammdaten!D21="Rezeptur",SUMIF(Rezepturen!$A$6:$A$55,Stammdaten!A21,Rezepturen!$G$6:$G$55),IFERROR(B21/E21,0)))</f>
        <v/>
      </c>
      <c r="G21" s="18" t="str">
        <f>IF(Stammdaten!B21="","",Stammdaten!I21)</f>
        <v/>
      </c>
      <c r="H21" s="14" t="str">
        <f>IF(A21="","",N21*G21)</f>
        <v/>
      </c>
      <c r="I21" s="19" t="str">
        <f>IF(Stammdaten!B21="","",Stammdaten!J21)</f>
        <v/>
      </c>
      <c r="J21" s="14" t="str">
        <f>IF(A21="","",H21*(1+I21))</f>
        <v/>
      </c>
      <c r="K21" s="14" t="str">
        <f>IF(A21="","",IF(Stammdaten!L21&gt;0,Stammdaten!L21,IFERROR(ROUND(J21/Stammdaten!K21,0)*Stammdaten!K21,0)))</f>
        <v/>
      </c>
      <c r="L21" s="14" t="str">
        <f>IF(A21="","",IFERROR(K21/(1+I21)-N21,0))</f>
        <v/>
      </c>
      <c r="M21" s="19" t="str">
        <f>IF(A21="","",IFERROR(N21/(K21/(1+I21)),0))</f>
        <v/>
      </c>
      <c r="N21" s="14" t="str">
        <f>IF(A21="","",F21*(1+O21))</f>
        <v/>
      </c>
      <c r="O21" s="19" t="str">
        <f>IF(Stammdaten!B21="","",Stammdaten!H21)</f>
        <v/>
      </c>
      <c r="P21" s="12" t="str">
        <f>IF(Stammdaten!B21="","",Stammdaten!C21)</f>
        <v/>
      </c>
      <c r="Q21" s="20" t="str">
        <f>IF(Stammdaten!B21="","",Stammdaten!N21)</f>
        <v/>
      </c>
      <c r="R21" s="14" t="str">
        <f>IF(A21="","",K21/(1+I21)*Q21)</f>
        <v/>
      </c>
      <c r="S21" s="14" t="str">
        <f>IF(A21="","",N21*Q21)</f>
        <v/>
      </c>
      <c r="T21" s="14" t="str">
        <f>IF(A21="","",L21*Q21)</f>
        <v/>
      </c>
      <c r="U21" s="12" t="str">
        <f>IF(A21="","",IF(Stammdaten!P21&lt;&gt;"OK",Stammdaten!P21,IF(AND(Stammdaten!D21="Rezeptur",COUNTIFS(Rezepturen!$A$6:$A$55,Stammdaten!A21,Rezepturen!$H$6:$H$55,"&lt;&gt;OK")&gt;0),"Rezeptur prüfen",IF(I21&lt;&gt;0.19,"USt. prüfen",IF(M21&gt;0.4,"WEQ kritisch &gt;40 %",IF(M21&gt;0.35,"WEQ prüfen &gt;35 %",IF(OR(Stammdaten!M21="",TODAY()-Stammdaten!M21&gt;90),"Preisprüfung fällig","OK")))))))</f>
        <v/>
      </c>
    </row>
    <row r="22" ht="21" customHeight="1">
      <c r="A22" s="11" t="str">
        <f>IF(Stammdaten!B22="","",Stammdaten!B22)</f>
        <v/>
      </c>
      <c r="B22" s="13" t="str">
        <f>IF(Stammdaten!B22="","",Stammdaten!E22)</f>
        <v/>
      </c>
      <c r="C22" s="15" t="str">
        <f>IF(Stammdaten!B22="","",Stammdaten!F22)</f>
        <v/>
      </c>
      <c r="D22" s="15" t="str">
        <f>IF(Stammdaten!B22="","",Stammdaten!G22)</f>
        <v/>
      </c>
      <c r="E22" s="15" t="str">
        <f>IF(A22="","",IF(OR(Stammdaten!D22="Rezeptur",C22&lt;=0,D22&lt;=0),"",C22/D22))</f>
        <v/>
      </c>
      <c r="F22" s="13" t="str">
        <f>IF(A22="","",IF(Stammdaten!D22="Rezeptur",SUMIF(Rezepturen!$A$6:$A$55,Stammdaten!A22,Rezepturen!$G$6:$G$55),IFERROR(B22/E22,0)))</f>
        <v/>
      </c>
      <c r="G22" s="15" t="str">
        <f>IF(Stammdaten!B22="","",Stammdaten!I22)</f>
        <v/>
      </c>
      <c r="H22" s="13" t="str">
        <f>IF(A22="","",N22*G22)</f>
        <v/>
      </c>
      <c r="I22" s="16" t="str">
        <f>IF(Stammdaten!B22="","",Stammdaten!J22)</f>
        <v/>
      </c>
      <c r="J22" s="13" t="str">
        <f>IF(A22="","",H22*(1+I22))</f>
        <v/>
      </c>
      <c r="K22" s="13" t="str">
        <f>IF(A22="","",IF(Stammdaten!L22&gt;0,Stammdaten!L22,IFERROR(ROUND(J22/Stammdaten!K22,0)*Stammdaten!K22,0)))</f>
        <v/>
      </c>
      <c r="L22" s="13" t="str">
        <f>IF(A22="","",IFERROR(K22/(1+I22)-N22,0))</f>
        <v/>
      </c>
      <c r="M22" s="16" t="str">
        <f>IF(A22="","",IFERROR(N22/(K22/(1+I22)),0))</f>
        <v/>
      </c>
      <c r="N22" s="13" t="str">
        <f>IF(A22="","",F22*(1+O22))</f>
        <v/>
      </c>
      <c r="O22" s="16" t="str">
        <f>IF(Stammdaten!B22="","",Stammdaten!H22)</f>
        <v/>
      </c>
      <c r="P22" s="11" t="str">
        <f>IF(Stammdaten!B22="","",Stammdaten!C22)</f>
        <v/>
      </c>
      <c r="Q22" s="17" t="str">
        <f>IF(Stammdaten!B22="","",Stammdaten!N22)</f>
        <v/>
      </c>
      <c r="R22" s="13" t="str">
        <f>IF(A22="","",K22/(1+I22)*Q22)</f>
        <v/>
      </c>
      <c r="S22" s="13" t="str">
        <f>IF(A22="","",N22*Q22)</f>
        <v/>
      </c>
      <c r="T22" s="13" t="str">
        <f>IF(A22="","",L22*Q22)</f>
        <v/>
      </c>
      <c r="U22" s="11" t="str">
        <f>IF(A22="","",IF(Stammdaten!P22&lt;&gt;"OK",Stammdaten!P22,IF(AND(Stammdaten!D22="Rezeptur",COUNTIFS(Rezepturen!$A$6:$A$55,Stammdaten!A22,Rezepturen!$H$6:$H$55,"&lt;&gt;OK")&gt;0),"Rezeptur prüfen",IF(I22&lt;&gt;0.19,"USt. prüfen",IF(M22&gt;0.4,"WEQ kritisch &gt;40 %",IF(M22&gt;0.35,"WEQ prüfen &gt;35 %",IF(OR(Stammdaten!M22="",TODAY()-Stammdaten!M22&gt;90),"Preisprüfung fällig","OK")))))))</f>
        <v/>
      </c>
    </row>
    <row r="23" ht="21" customHeight="1">
      <c r="A23" s="12" t="str">
        <f>IF(Stammdaten!B23="","",Stammdaten!B23)</f>
        <v/>
      </c>
      <c r="B23" s="14" t="str">
        <f>IF(Stammdaten!B23="","",Stammdaten!E23)</f>
        <v/>
      </c>
      <c r="C23" s="18" t="str">
        <f>IF(Stammdaten!B23="","",Stammdaten!F23)</f>
        <v/>
      </c>
      <c r="D23" s="18" t="str">
        <f>IF(Stammdaten!B23="","",Stammdaten!G23)</f>
        <v/>
      </c>
      <c r="E23" s="18" t="str">
        <f>IF(A23="","",IF(OR(Stammdaten!D23="Rezeptur",C23&lt;=0,D23&lt;=0),"",C23/D23))</f>
        <v/>
      </c>
      <c r="F23" s="14" t="str">
        <f>IF(A23="","",IF(Stammdaten!D23="Rezeptur",SUMIF(Rezepturen!$A$6:$A$55,Stammdaten!A23,Rezepturen!$G$6:$G$55),IFERROR(B23/E23,0)))</f>
        <v/>
      </c>
      <c r="G23" s="18" t="str">
        <f>IF(Stammdaten!B23="","",Stammdaten!I23)</f>
        <v/>
      </c>
      <c r="H23" s="14" t="str">
        <f>IF(A23="","",N23*G23)</f>
        <v/>
      </c>
      <c r="I23" s="19" t="str">
        <f>IF(Stammdaten!B23="","",Stammdaten!J23)</f>
        <v/>
      </c>
      <c r="J23" s="14" t="str">
        <f>IF(A23="","",H23*(1+I23))</f>
        <v/>
      </c>
      <c r="K23" s="14" t="str">
        <f>IF(A23="","",IF(Stammdaten!L23&gt;0,Stammdaten!L23,IFERROR(ROUND(J23/Stammdaten!K23,0)*Stammdaten!K23,0)))</f>
        <v/>
      </c>
      <c r="L23" s="14" t="str">
        <f>IF(A23="","",IFERROR(K23/(1+I23)-N23,0))</f>
        <v/>
      </c>
      <c r="M23" s="19" t="str">
        <f>IF(A23="","",IFERROR(N23/(K23/(1+I23)),0))</f>
        <v/>
      </c>
      <c r="N23" s="14" t="str">
        <f>IF(A23="","",F23*(1+O23))</f>
        <v/>
      </c>
      <c r="O23" s="19" t="str">
        <f>IF(Stammdaten!B23="","",Stammdaten!H23)</f>
        <v/>
      </c>
      <c r="P23" s="12" t="str">
        <f>IF(Stammdaten!B23="","",Stammdaten!C23)</f>
        <v/>
      </c>
      <c r="Q23" s="20" t="str">
        <f>IF(Stammdaten!B23="","",Stammdaten!N23)</f>
        <v/>
      </c>
      <c r="R23" s="14" t="str">
        <f>IF(A23="","",K23/(1+I23)*Q23)</f>
        <v/>
      </c>
      <c r="S23" s="14" t="str">
        <f>IF(A23="","",N23*Q23)</f>
        <v/>
      </c>
      <c r="T23" s="14" t="str">
        <f>IF(A23="","",L23*Q23)</f>
        <v/>
      </c>
      <c r="U23" s="12" t="str">
        <f>IF(A23="","",IF(Stammdaten!P23&lt;&gt;"OK",Stammdaten!P23,IF(AND(Stammdaten!D23="Rezeptur",COUNTIFS(Rezepturen!$A$6:$A$55,Stammdaten!A23,Rezepturen!$H$6:$H$55,"&lt;&gt;OK")&gt;0),"Rezeptur prüfen",IF(I23&lt;&gt;0.19,"USt. prüfen",IF(M23&gt;0.4,"WEQ kritisch &gt;40 %",IF(M23&gt;0.35,"WEQ prüfen &gt;35 %",IF(OR(Stammdaten!M23="",TODAY()-Stammdaten!M23&gt;90),"Preisprüfung fällig","OK")))))))</f>
        <v/>
      </c>
    </row>
    <row r="24" ht="21" customHeight="1">
      <c r="A24" s="11" t="str">
        <f>IF(Stammdaten!B24="","",Stammdaten!B24)</f>
        <v/>
      </c>
      <c r="B24" s="13" t="str">
        <f>IF(Stammdaten!B24="","",Stammdaten!E24)</f>
        <v/>
      </c>
      <c r="C24" s="15" t="str">
        <f>IF(Stammdaten!B24="","",Stammdaten!F24)</f>
        <v/>
      </c>
      <c r="D24" s="15" t="str">
        <f>IF(Stammdaten!B24="","",Stammdaten!G24)</f>
        <v/>
      </c>
      <c r="E24" s="15" t="str">
        <f>IF(A24="","",IF(OR(Stammdaten!D24="Rezeptur",C24&lt;=0,D24&lt;=0),"",C24/D24))</f>
        <v/>
      </c>
      <c r="F24" s="13" t="str">
        <f>IF(A24="","",IF(Stammdaten!D24="Rezeptur",SUMIF(Rezepturen!$A$6:$A$55,Stammdaten!A24,Rezepturen!$G$6:$G$55),IFERROR(B24/E24,0)))</f>
        <v/>
      </c>
      <c r="G24" s="15" t="str">
        <f>IF(Stammdaten!B24="","",Stammdaten!I24)</f>
        <v/>
      </c>
      <c r="H24" s="13" t="str">
        <f>IF(A24="","",N24*G24)</f>
        <v/>
      </c>
      <c r="I24" s="16" t="str">
        <f>IF(Stammdaten!B24="","",Stammdaten!J24)</f>
        <v/>
      </c>
      <c r="J24" s="13" t="str">
        <f>IF(A24="","",H24*(1+I24))</f>
        <v/>
      </c>
      <c r="K24" s="13" t="str">
        <f>IF(A24="","",IF(Stammdaten!L24&gt;0,Stammdaten!L24,IFERROR(ROUND(J24/Stammdaten!K24,0)*Stammdaten!K24,0)))</f>
        <v/>
      </c>
      <c r="L24" s="13" t="str">
        <f>IF(A24="","",IFERROR(K24/(1+I24)-N24,0))</f>
        <v/>
      </c>
      <c r="M24" s="16" t="str">
        <f>IF(A24="","",IFERROR(N24/(K24/(1+I24)),0))</f>
        <v/>
      </c>
      <c r="N24" s="13" t="str">
        <f>IF(A24="","",F24*(1+O24))</f>
        <v/>
      </c>
      <c r="O24" s="16" t="str">
        <f>IF(Stammdaten!B24="","",Stammdaten!H24)</f>
        <v/>
      </c>
      <c r="P24" s="11" t="str">
        <f>IF(Stammdaten!B24="","",Stammdaten!C24)</f>
        <v/>
      </c>
      <c r="Q24" s="17" t="str">
        <f>IF(Stammdaten!B24="","",Stammdaten!N24)</f>
        <v/>
      </c>
      <c r="R24" s="13" t="str">
        <f>IF(A24="","",K24/(1+I24)*Q24)</f>
        <v/>
      </c>
      <c r="S24" s="13" t="str">
        <f>IF(A24="","",N24*Q24)</f>
        <v/>
      </c>
      <c r="T24" s="13" t="str">
        <f>IF(A24="","",L24*Q24)</f>
        <v/>
      </c>
      <c r="U24" s="11" t="str">
        <f>IF(A24="","",IF(Stammdaten!P24&lt;&gt;"OK",Stammdaten!P24,IF(AND(Stammdaten!D24="Rezeptur",COUNTIFS(Rezepturen!$A$6:$A$55,Stammdaten!A24,Rezepturen!$H$6:$H$55,"&lt;&gt;OK")&gt;0),"Rezeptur prüfen",IF(I24&lt;&gt;0.19,"USt. prüfen",IF(M24&gt;0.4,"WEQ kritisch &gt;40 %",IF(M24&gt;0.35,"WEQ prüfen &gt;35 %",IF(OR(Stammdaten!M24="",TODAY()-Stammdaten!M24&gt;90),"Preisprüfung fällig","OK")))))))</f>
        <v/>
      </c>
    </row>
    <row r="25" ht="21" customHeight="1">
      <c r="A25" s="12" t="str">
        <f>IF(Stammdaten!B25="","",Stammdaten!B25)</f>
        <v/>
      </c>
      <c r="B25" s="14" t="str">
        <f>IF(Stammdaten!B25="","",Stammdaten!E25)</f>
        <v/>
      </c>
      <c r="C25" s="18" t="str">
        <f>IF(Stammdaten!B25="","",Stammdaten!F25)</f>
        <v/>
      </c>
      <c r="D25" s="18" t="str">
        <f>IF(Stammdaten!B25="","",Stammdaten!G25)</f>
        <v/>
      </c>
      <c r="E25" s="18" t="str">
        <f>IF(A25="","",IF(OR(Stammdaten!D25="Rezeptur",C25&lt;=0,D25&lt;=0),"",C25/D25))</f>
        <v/>
      </c>
      <c r="F25" s="14" t="str">
        <f>IF(A25="","",IF(Stammdaten!D25="Rezeptur",SUMIF(Rezepturen!$A$6:$A$55,Stammdaten!A25,Rezepturen!$G$6:$G$55),IFERROR(B25/E25,0)))</f>
        <v/>
      </c>
      <c r="G25" s="18" t="str">
        <f>IF(Stammdaten!B25="","",Stammdaten!I25)</f>
        <v/>
      </c>
      <c r="H25" s="14" t="str">
        <f>IF(A25="","",N25*G25)</f>
        <v/>
      </c>
      <c r="I25" s="19" t="str">
        <f>IF(Stammdaten!B25="","",Stammdaten!J25)</f>
        <v/>
      </c>
      <c r="J25" s="14" t="str">
        <f>IF(A25="","",H25*(1+I25))</f>
        <v/>
      </c>
      <c r="K25" s="14" t="str">
        <f>IF(A25="","",IF(Stammdaten!L25&gt;0,Stammdaten!L25,IFERROR(ROUND(J25/Stammdaten!K25,0)*Stammdaten!K25,0)))</f>
        <v/>
      </c>
      <c r="L25" s="14" t="str">
        <f>IF(A25="","",IFERROR(K25/(1+I25)-N25,0))</f>
        <v/>
      </c>
      <c r="M25" s="19" t="str">
        <f>IF(A25="","",IFERROR(N25/(K25/(1+I25)),0))</f>
        <v/>
      </c>
      <c r="N25" s="14" t="str">
        <f>IF(A25="","",F25*(1+O25))</f>
        <v/>
      </c>
      <c r="O25" s="19" t="str">
        <f>IF(Stammdaten!B25="","",Stammdaten!H25)</f>
        <v/>
      </c>
      <c r="P25" s="12" t="str">
        <f>IF(Stammdaten!B25="","",Stammdaten!C25)</f>
        <v/>
      </c>
      <c r="Q25" s="20" t="str">
        <f>IF(Stammdaten!B25="","",Stammdaten!N25)</f>
        <v/>
      </c>
      <c r="R25" s="14" t="str">
        <f>IF(A25="","",K25/(1+I25)*Q25)</f>
        <v/>
      </c>
      <c r="S25" s="14" t="str">
        <f>IF(A25="","",N25*Q25)</f>
        <v/>
      </c>
      <c r="T25" s="14" t="str">
        <f>IF(A25="","",L25*Q25)</f>
        <v/>
      </c>
      <c r="U25" s="12" t="str">
        <f>IF(A25="","",IF(Stammdaten!P25&lt;&gt;"OK",Stammdaten!P25,IF(AND(Stammdaten!D25="Rezeptur",COUNTIFS(Rezepturen!$A$6:$A$55,Stammdaten!A25,Rezepturen!$H$6:$H$55,"&lt;&gt;OK")&gt;0),"Rezeptur prüfen",IF(I25&lt;&gt;0.19,"USt. prüfen",IF(M25&gt;0.4,"WEQ kritisch &gt;40 %",IF(M25&gt;0.35,"WEQ prüfen &gt;35 %",IF(OR(Stammdaten!M25="",TODAY()-Stammdaten!M25&gt;90),"Preisprüfung fällig","OK")))))))</f>
        <v/>
      </c>
    </row>
    <row r="26" ht="21" customHeight="1">
      <c r="A26" s="11" t="str">
        <f>IF(Stammdaten!B26="","",Stammdaten!B26)</f>
        <v/>
      </c>
      <c r="B26" s="13" t="str">
        <f>IF(Stammdaten!B26="","",Stammdaten!E26)</f>
        <v/>
      </c>
      <c r="C26" s="15" t="str">
        <f>IF(Stammdaten!B26="","",Stammdaten!F26)</f>
        <v/>
      </c>
      <c r="D26" s="15" t="str">
        <f>IF(Stammdaten!B26="","",Stammdaten!G26)</f>
        <v/>
      </c>
      <c r="E26" s="15" t="str">
        <f>IF(A26="","",IF(OR(Stammdaten!D26="Rezeptur",C26&lt;=0,D26&lt;=0),"",C26/D26))</f>
        <v/>
      </c>
      <c r="F26" s="13" t="str">
        <f>IF(A26="","",IF(Stammdaten!D26="Rezeptur",SUMIF(Rezepturen!$A$6:$A$55,Stammdaten!A26,Rezepturen!$G$6:$G$55),IFERROR(B26/E26,0)))</f>
        <v/>
      </c>
      <c r="G26" s="15" t="str">
        <f>IF(Stammdaten!B26="","",Stammdaten!I26)</f>
        <v/>
      </c>
      <c r="H26" s="13" t="str">
        <f>IF(A26="","",N26*G26)</f>
        <v/>
      </c>
      <c r="I26" s="16" t="str">
        <f>IF(Stammdaten!B26="","",Stammdaten!J26)</f>
        <v/>
      </c>
      <c r="J26" s="13" t="str">
        <f>IF(A26="","",H26*(1+I26))</f>
        <v/>
      </c>
      <c r="K26" s="13" t="str">
        <f>IF(A26="","",IF(Stammdaten!L26&gt;0,Stammdaten!L26,IFERROR(ROUND(J26/Stammdaten!K26,0)*Stammdaten!K26,0)))</f>
        <v/>
      </c>
      <c r="L26" s="13" t="str">
        <f>IF(A26="","",IFERROR(K26/(1+I26)-N26,0))</f>
        <v/>
      </c>
      <c r="M26" s="16" t="str">
        <f>IF(A26="","",IFERROR(N26/(K26/(1+I26)),0))</f>
        <v/>
      </c>
      <c r="N26" s="13" t="str">
        <f>IF(A26="","",F26*(1+O26))</f>
        <v/>
      </c>
      <c r="O26" s="16" t="str">
        <f>IF(Stammdaten!B26="","",Stammdaten!H26)</f>
        <v/>
      </c>
      <c r="P26" s="11" t="str">
        <f>IF(Stammdaten!B26="","",Stammdaten!C26)</f>
        <v/>
      </c>
      <c r="Q26" s="17" t="str">
        <f>IF(Stammdaten!B26="","",Stammdaten!N26)</f>
        <v/>
      </c>
      <c r="R26" s="13" t="str">
        <f>IF(A26="","",K26/(1+I26)*Q26)</f>
        <v/>
      </c>
      <c r="S26" s="13" t="str">
        <f>IF(A26="","",N26*Q26)</f>
        <v/>
      </c>
      <c r="T26" s="13" t="str">
        <f>IF(A26="","",L26*Q26)</f>
        <v/>
      </c>
      <c r="U26" s="11" t="str">
        <f>IF(A26="","",IF(Stammdaten!P26&lt;&gt;"OK",Stammdaten!P26,IF(AND(Stammdaten!D26="Rezeptur",COUNTIFS(Rezepturen!$A$6:$A$55,Stammdaten!A26,Rezepturen!$H$6:$H$55,"&lt;&gt;OK")&gt;0),"Rezeptur prüfen",IF(I26&lt;&gt;0.19,"USt. prüfen",IF(M26&gt;0.4,"WEQ kritisch &gt;40 %",IF(M26&gt;0.35,"WEQ prüfen &gt;35 %",IF(OR(Stammdaten!M26="",TODAY()-Stammdaten!M26&gt;90),"Preisprüfung fällig","OK")))))))</f>
        <v/>
      </c>
    </row>
    <row r="27" ht="21" customHeight="1">
      <c r="A27" s="12" t="str">
        <f>IF(Stammdaten!B27="","",Stammdaten!B27)</f>
        <v/>
      </c>
      <c r="B27" s="14" t="str">
        <f>IF(Stammdaten!B27="","",Stammdaten!E27)</f>
        <v/>
      </c>
      <c r="C27" s="18" t="str">
        <f>IF(Stammdaten!B27="","",Stammdaten!F27)</f>
        <v/>
      </c>
      <c r="D27" s="18" t="str">
        <f>IF(Stammdaten!B27="","",Stammdaten!G27)</f>
        <v/>
      </c>
      <c r="E27" s="18" t="str">
        <f>IF(A27="","",IF(OR(Stammdaten!D27="Rezeptur",C27&lt;=0,D27&lt;=0),"",C27/D27))</f>
        <v/>
      </c>
      <c r="F27" s="14" t="str">
        <f>IF(A27="","",IF(Stammdaten!D27="Rezeptur",SUMIF(Rezepturen!$A$6:$A$55,Stammdaten!A27,Rezepturen!$G$6:$G$55),IFERROR(B27/E27,0)))</f>
        <v/>
      </c>
      <c r="G27" s="18" t="str">
        <f>IF(Stammdaten!B27="","",Stammdaten!I27)</f>
        <v/>
      </c>
      <c r="H27" s="14" t="str">
        <f>IF(A27="","",N27*G27)</f>
        <v/>
      </c>
      <c r="I27" s="19" t="str">
        <f>IF(Stammdaten!B27="","",Stammdaten!J27)</f>
        <v/>
      </c>
      <c r="J27" s="14" t="str">
        <f>IF(A27="","",H27*(1+I27))</f>
        <v/>
      </c>
      <c r="K27" s="14" t="str">
        <f>IF(A27="","",IF(Stammdaten!L27&gt;0,Stammdaten!L27,IFERROR(ROUND(J27/Stammdaten!K27,0)*Stammdaten!K27,0)))</f>
        <v/>
      </c>
      <c r="L27" s="14" t="str">
        <f>IF(A27="","",IFERROR(K27/(1+I27)-N27,0))</f>
        <v/>
      </c>
      <c r="M27" s="19" t="str">
        <f>IF(A27="","",IFERROR(N27/(K27/(1+I27)),0))</f>
        <v/>
      </c>
      <c r="N27" s="14" t="str">
        <f>IF(A27="","",F27*(1+O27))</f>
        <v/>
      </c>
      <c r="O27" s="19" t="str">
        <f>IF(Stammdaten!B27="","",Stammdaten!H27)</f>
        <v/>
      </c>
      <c r="P27" s="12" t="str">
        <f>IF(Stammdaten!B27="","",Stammdaten!C27)</f>
        <v/>
      </c>
      <c r="Q27" s="20" t="str">
        <f>IF(Stammdaten!B27="","",Stammdaten!N27)</f>
        <v/>
      </c>
      <c r="R27" s="14" t="str">
        <f>IF(A27="","",K27/(1+I27)*Q27)</f>
        <v/>
      </c>
      <c r="S27" s="14" t="str">
        <f>IF(A27="","",N27*Q27)</f>
        <v/>
      </c>
      <c r="T27" s="14" t="str">
        <f>IF(A27="","",L27*Q27)</f>
        <v/>
      </c>
      <c r="U27" s="12" t="str">
        <f>IF(A27="","",IF(Stammdaten!P27&lt;&gt;"OK",Stammdaten!P27,IF(AND(Stammdaten!D27="Rezeptur",COUNTIFS(Rezepturen!$A$6:$A$55,Stammdaten!A27,Rezepturen!$H$6:$H$55,"&lt;&gt;OK")&gt;0),"Rezeptur prüfen",IF(I27&lt;&gt;0.19,"USt. prüfen",IF(M27&gt;0.4,"WEQ kritisch &gt;40 %",IF(M27&gt;0.35,"WEQ prüfen &gt;35 %",IF(OR(Stammdaten!M27="",TODAY()-Stammdaten!M27&gt;90),"Preisprüfung fällig","OK")))))))</f>
        <v/>
      </c>
    </row>
    <row r="28" ht="21" customHeight="1">
      <c r="A28" s="11" t="str">
        <f>IF(Stammdaten!B28="","",Stammdaten!B28)</f>
        <v/>
      </c>
      <c r="B28" s="13" t="str">
        <f>IF(Stammdaten!B28="","",Stammdaten!E28)</f>
        <v/>
      </c>
      <c r="C28" s="15" t="str">
        <f>IF(Stammdaten!B28="","",Stammdaten!F28)</f>
        <v/>
      </c>
      <c r="D28" s="15" t="str">
        <f>IF(Stammdaten!B28="","",Stammdaten!G28)</f>
        <v/>
      </c>
      <c r="E28" s="15" t="str">
        <f>IF(A28="","",IF(OR(Stammdaten!D28="Rezeptur",C28&lt;=0,D28&lt;=0),"",C28/D28))</f>
        <v/>
      </c>
      <c r="F28" s="13" t="str">
        <f>IF(A28="","",IF(Stammdaten!D28="Rezeptur",SUMIF(Rezepturen!$A$6:$A$55,Stammdaten!A28,Rezepturen!$G$6:$G$55),IFERROR(B28/E28,0)))</f>
        <v/>
      </c>
      <c r="G28" s="15" t="str">
        <f>IF(Stammdaten!B28="","",Stammdaten!I28)</f>
        <v/>
      </c>
      <c r="H28" s="13" t="str">
        <f>IF(A28="","",N28*G28)</f>
        <v/>
      </c>
      <c r="I28" s="16" t="str">
        <f>IF(Stammdaten!B28="","",Stammdaten!J28)</f>
        <v/>
      </c>
      <c r="J28" s="13" t="str">
        <f>IF(A28="","",H28*(1+I28))</f>
        <v/>
      </c>
      <c r="K28" s="13" t="str">
        <f>IF(A28="","",IF(Stammdaten!L28&gt;0,Stammdaten!L28,IFERROR(ROUND(J28/Stammdaten!K28,0)*Stammdaten!K28,0)))</f>
        <v/>
      </c>
      <c r="L28" s="13" t="str">
        <f>IF(A28="","",IFERROR(K28/(1+I28)-N28,0))</f>
        <v/>
      </c>
      <c r="M28" s="16" t="str">
        <f>IF(A28="","",IFERROR(N28/(K28/(1+I28)),0))</f>
        <v/>
      </c>
      <c r="N28" s="13" t="str">
        <f>IF(A28="","",F28*(1+O28))</f>
        <v/>
      </c>
      <c r="O28" s="16" t="str">
        <f>IF(Stammdaten!B28="","",Stammdaten!H28)</f>
        <v/>
      </c>
      <c r="P28" s="11" t="str">
        <f>IF(Stammdaten!B28="","",Stammdaten!C28)</f>
        <v/>
      </c>
      <c r="Q28" s="17" t="str">
        <f>IF(Stammdaten!B28="","",Stammdaten!N28)</f>
        <v/>
      </c>
      <c r="R28" s="13" t="str">
        <f>IF(A28="","",K28/(1+I28)*Q28)</f>
        <v/>
      </c>
      <c r="S28" s="13" t="str">
        <f>IF(A28="","",N28*Q28)</f>
        <v/>
      </c>
      <c r="T28" s="13" t="str">
        <f>IF(A28="","",L28*Q28)</f>
        <v/>
      </c>
      <c r="U28" s="11" t="str">
        <f>IF(A28="","",IF(Stammdaten!P28&lt;&gt;"OK",Stammdaten!P28,IF(AND(Stammdaten!D28="Rezeptur",COUNTIFS(Rezepturen!$A$6:$A$55,Stammdaten!A28,Rezepturen!$H$6:$H$55,"&lt;&gt;OK")&gt;0),"Rezeptur prüfen",IF(I28&lt;&gt;0.19,"USt. prüfen",IF(M28&gt;0.4,"WEQ kritisch &gt;40 %",IF(M28&gt;0.35,"WEQ prüfen &gt;35 %",IF(OR(Stammdaten!M28="",TODAY()-Stammdaten!M28&gt;90),"Preisprüfung fällig","OK")))))))</f>
        <v/>
      </c>
    </row>
    <row r="29" ht="21" customHeight="1">
      <c r="A29" s="12" t="str">
        <f>IF(Stammdaten!B29="","",Stammdaten!B29)</f>
        <v/>
      </c>
      <c r="B29" s="14" t="str">
        <f>IF(Stammdaten!B29="","",Stammdaten!E29)</f>
        <v/>
      </c>
      <c r="C29" s="18" t="str">
        <f>IF(Stammdaten!B29="","",Stammdaten!F29)</f>
        <v/>
      </c>
      <c r="D29" s="18" t="str">
        <f>IF(Stammdaten!B29="","",Stammdaten!G29)</f>
        <v/>
      </c>
      <c r="E29" s="18" t="str">
        <f>IF(A29="","",IF(OR(Stammdaten!D29="Rezeptur",C29&lt;=0,D29&lt;=0),"",C29/D29))</f>
        <v/>
      </c>
      <c r="F29" s="14" t="str">
        <f>IF(A29="","",IF(Stammdaten!D29="Rezeptur",SUMIF(Rezepturen!$A$6:$A$55,Stammdaten!A29,Rezepturen!$G$6:$G$55),IFERROR(B29/E29,0)))</f>
        <v/>
      </c>
      <c r="G29" s="18" t="str">
        <f>IF(Stammdaten!B29="","",Stammdaten!I29)</f>
        <v/>
      </c>
      <c r="H29" s="14" t="str">
        <f>IF(A29="","",N29*G29)</f>
        <v/>
      </c>
      <c r="I29" s="19" t="str">
        <f>IF(Stammdaten!B29="","",Stammdaten!J29)</f>
        <v/>
      </c>
      <c r="J29" s="14" t="str">
        <f>IF(A29="","",H29*(1+I29))</f>
        <v/>
      </c>
      <c r="K29" s="14" t="str">
        <f>IF(A29="","",IF(Stammdaten!L29&gt;0,Stammdaten!L29,IFERROR(ROUND(J29/Stammdaten!K29,0)*Stammdaten!K29,0)))</f>
        <v/>
      </c>
      <c r="L29" s="14" t="str">
        <f>IF(A29="","",IFERROR(K29/(1+I29)-N29,0))</f>
        <v/>
      </c>
      <c r="M29" s="19" t="str">
        <f>IF(A29="","",IFERROR(N29/(K29/(1+I29)),0))</f>
        <v/>
      </c>
      <c r="N29" s="14" t="str">
        <f>IF(A29="","",F29*(1+O29))</f>
        <v/>
      </c>
      <c r="O29" s="19" t="str">
        <f>IF(Stammdaten!B29="","",Stammdaten!H29)</f>
        <v/>
      </c>
      <c r="P29" s="12" t="str">
        <f>IF(Stammdaten!B29="","",Stammdaten!C29)</f>
        <v/>
      </c>
      <c r="Q29" s="20" t="str">
        <f>IF(Stammdaten!B29="","",Stammdaten!N29)</f>
        <v/>
      </c>
      <c r="R29" s="14" t="str">
        <f>IF(A29="","",K29/(1+I29)*Q29)</f>
        <v/>
      </c>
      <c r="S29" s="14" t="str">
        <f>IF(A29="","",N29*Q29)</f>
        <v/>
      </c>
      <c r="T29" s="14" t="str">
        <f>IF(A29="","",L29*Q29)</f>
        <v/>
      </c>
      <c r="U29" s="12" t="str">
        <f>IF(A29="","",IF(Stammdaten!P29&lt;&gt;"OK",Stammdaten!P29,IF(AND(Stammdaten!D29="Rezeptur",COUNTIFS(Rezepturen!$A$6:$A$55,Stammdaten!A29,Rezepturen!$H$6:$H$55,"&lt;&gt;OK")&gt;0),"Rezeptur prüfen",IF(I29&lt;&gt;0.19,"USt. prüfen",IF(M29&gt;0.4,"WEQ kritisch &gt;40 %",IF(M29&gt;0.35,"WEQ prüfen &gt;35 %",IF(OR(Stammdaten!M29="",TODAY()-Stammdaten!M29&gt;90),"Preisprüfung fällig","OK")))))))</f>
        <v/>
      </c>
    </row>
    <row r="30" ht="21" customHeight="1">
      <c r="A30" s="11" t="str">
        <f>IF(Stammdaten!B30="","",Stammdaten!B30)</f>
        <v/>
      </c>
      <c r="B30" s="13" t="str">
        <f>IF(Stammdaten!B30="","",Stammdaten!E30)</f>
        <v/>
      </c>
      <c r="C30" s="15" t="str">
        <f>IF(Stammdaten!B30="","",Stammdaten!F30)</f>
        <v/>
      </c>
      <c r="D30" s="15" t="str">
        <f>IF(Stammdaten!B30="","",Stammdaten!G30)</f>
        <v/>
      </c>
      <c r="E30" s="15" t="str">
        <f>IF(A30="","",IF(OR(Stammdaten!D30="Rezeptur",C30&lt;=0,D30&lt;=0),"",C30/D30))</f>
        <v/>
      </c>
      <c r="F30" s="13" t="str">
        <f>IF(A30="","",IF(Stammdaten!D30="Rezeptur",SUMIF(Rezepturen!$A$6:$A$55,Stammdaten!A30,Rezepturen!$G$6:$G$55),IFERROR(B30/E30,0)))</f>
        <v/>
      </c>
      <c r="G30" s="15" t="str">
        <f>IF(Stammdaten!B30="","",Stammdaten!I30)</f>
        <v/>
      </c>
      <c r="H30" s="13" t="str">
        <f>IF(A30="","",N30*G30)</f>
        <v/>
      </c>
      <c r="I30" s="16" t="str">
        <f>IF(Stammdaten!B30="","",Stammdaten!J30)</f>
        <v/>
      </c>
      <c r="J30" s="13" t="str">
        <f>IF(A30="","",H30*(1+I30))</f>
        <v/>
      </c>
      <c r="K30" s="13" t="str">
        <f>IF(A30="","",IF(Stammdaten!L30&gt;0,Stammdaten!L30,IFERROR(ROUND(J30/Stammdaten!K30,0)*Stammdaten!K30,0)))</f>
        <v/>
      </c>
      <c r="L30" s="13" t="str">
        <f>IF(A30="","",IFERROR(K30/(1+I30)-N30,0))</f>
        <v/>
      </c>
      <c r="M30" s="16" t="str">
        <f>IF(A30="","",IFERROR(N30/(K30/(1+I30)),0))</f>
        <v/>
      </c>
      <c r="N30" s="13" t="str">
        <f>IF(A30="","",F30*(1+O30))</f>
        <v/>
      </c>
      <c r="O30" s="16" t="str">
        <f>IF(Stammdaten!B30="","",Stammdaten!H30)</f>
        <v/>
      </c>
      <c r="P30" s="11" t="str">
        <f>IF(Stammdaten!B30="","",Stammdaten!C30)</f>
        <v/>
      </c>
      <c r="Q30" s="17" t="str">
        <f>IF(Stammdaten!B30="","",Stammdaten!N30)</f>
        <v/>
      </c>
      <c r="R30" s="13" t="str">
        <f>IF(A30="","",K30/(1+I30)*Q30)</f>
        <v/>
      </c>
      <c r="S30" s="13" t="str">
        <f>IF(A30="","",N30*Q30)</f>
        <v/>
      </c>
      <c r="T30" s="13" t="str">
        <f>IF(A30="","",L30*Q30)</f>
        <v/>
      </c>
      <c r="U30" s="11" t="str">
        <f>IF(A30="","",IF(Stammdaten!P30&lt;&gt;"OK",Stammdaten!P30,IF(AND(Stammdaten!D30="Rezeptur",COUNTIFS(Rezepturen!$A$6:$A$55,Stammdaten!A30,Rezepturen!$H$6:$H$55,"&lt;&gt;OK")&gt;0),"Rezeptur prüfen",IF(I30&lt;&gt;0.19,"USt. prüfen",IF(M30&gt;0.4,"WEQ kritisch &gt;40 %",IF(M30&gt;0.35,"WEQ prüfen &gt;35 %",IF(OR(Stammdaten!M30="",TODAY()-Stammdaten!M30&gt;90),"Preisprüfung fällig","OK")))))))</f>
        <v/>
      </c>
    </row>
    <row r="31" ht="21" customHeight="1">
      <c r="A31" s="12" t="str">
        <f>IF(Stammdaten!B31="","",Stammdaten!B31)</f>
        <v/>
      </c>
      <c r="B31" s="14" t="str">
        <f>IF(Stammdaten!B31="","",Stammdaten!E31)</f>
        <v/>
      </c>
      <c r="C31" s="18" t="str">
        <f>IF(Stammdaten!B31="","",Stammdaten!F31)</f>
        <v/>
      </c>
      <c r="D31" s="18" t="str">
        <f>IF(Stammdaten!B31="","",Stammdaten!G31)</f>
        <v/>
      </c>
      <c r="E31" s="18" t="str">
        <f>IF(A31="","",IF(OR(Stammdaten!D31="Rezeptur",C31&lt;=0,D31&lt;=0),"",C31/D31))</f>
        <v/>
      </c>
      <c r="F31" s="14" t="str">
        <f>IF(A31="","",IF(Stammdaten!D31="Rezeptur",SUMIF(Rezepturen!$A$6:$A$55,Stammdaten!A31,Rezepturen!$G$6:$G$55),IFERROR(B31/E31,0)))</f>
        <v/>
      </c>
      <c r="G31" s="18" t="str">
        <f>IF(Stammdaten!B31="","",Stammdaten!I31)</f>
        <v/>
      </c>
      <c r="H31" s="14" t="str">
        <f>IF(A31="","",N31*G31)</f>
        <v/>
      </c>
      <c r="I31" s="19" t="str">
        <f>IF(Stammdaten!B31="","",Stammdaten!J31)</f>
        <v/>
      </c>
      <c r="J31" s="14" t="str">
        <f>IF(A31="","",H31*(1+I31))</f>
        <v/>
      </c>
      <c r="K31" s="14" t="str">
        <f>IF(A31="","",IF(Stammdaten!L31&gt;0,Stammdaten!L31,IFERROR(ROUND(J31/Stammdaten!K31,0)*Stammdaten!K31,0)))</f>
        <v/>
      </c>
      <c r="L31" s="14" t="str">
        <f>IF(A31="","",IFERROR(K31/(1+I31)-N31,0))</f>
        <v/>
      </c>
      <c r="M31" s="19" t="str">
        <f>IF(A31="","",IFERROR(N31/(K31/(1+I31)),0))</f>
        <v/>
      </c>
      <c r="N31" s="14" t="str">
        <f>IF(A31="","",F31*(1+O31))</f>
        <v/>
      </c>
      <c r="O31" s="19" t="str">
        <f>IF(Stammdaten!B31="","",Stammdaten!H31)</f>
        <v/>
      </c>
      <c r="P31" s="12" t="str">
        <f>IF(Stammdaten!B31="","",Stammdaten!C31)</f>
        <v/>
      </c>
      <c r="Q31" s="20" t="str">
        <f>IF(Stammdaten!B31="","",Stammdaten!N31)</f>
        <v/>
      </c>
      <c r="R31" s="14" t="str">
        <f>IF(A31="","",K31/(1+I31)*Q31)</f>
        <v/>
      </c>
      <c r="S31" s="14" t="str">
        <f>IF(A31="","",N31*Q31)</f>
        <v/>
      </c>
      <c r="T31" s="14" t="str">
        <f>IF(A31="","",L31*Q31)</f>
        <v/>
      </c>
      <c r="U31" s="12" t="str">
        <f>IF(A31="","",IF(Stammdaten!P31&lt;&gt;"OK",Stammdaten!P31,IF(AND(Stammdaten!D31="Rezeptur",COUNTIFS(Rezepturen!$A$6:$A$55,Stammdaten!A31,Rezepturen!$H$6:$H$55,"&lt;&gt;OK")&gt;0),"Rezeptur prüfen",IF(I31&lt;&gt;0.19,"USt. prüfen",IF(M31&gt;0.4,"WEQ kritisch &gt;40 %",IF(M31&gt;0.35,"WEQ prüfen &gt;35 %",IF(OR(Stammdaten!M31="",TODAY()-Stammdaten!M31&gt;90),"Preisprüfung fällig","OK")))))))</f>
        <v/>
      </c>
    </row>
    <row r="32" ht="21" customHeight="1">
      <c r="A32" s="11" t="str">
        <f>IF(Stammdaten!B32="","",Stammdaten!B32)</f>
        <v/>
      </c>
      <c r="B32" s="13" t="str">
        <f>IF(Stammdaten!B32="","",Stammdaten!E32)</f>
        <v/>
      </c>
      <c r="C32" s="15" t="str">
        <f>IF(Stammdaten!B32="","",Stammdaten!F32)</f>
        <v/>
      </c>
      <c r="D32" s="15" t="str">
        <f>IF(Stammdaten!B32="","",Stammdaten!G32)</f>
        <v/>
      </c>
      <c r="E32" s="15" t="str">
        <f>IF(A32="","",IF(OR(Stammdaten!D32="Rezeptur",C32&lt;=0,D32&lt;=0),"",C32/D32))</f>
        <v/>
      </c>
      <c r="F32" s="13" t="str">
        <f>IF(A32="","",IF(Stammdaten!D32="Rezeptur",SUMIF(Rezepturen!$A$6:$A$55,Stammdaten!A32,Rezepturen!$G$6:$G$55),IFERROR(B32/E32,0)))</f>
        <v/>
      </c>
      <c r="G32" s="15" t="str">
        <f>IF(Stammdaten!B32="","",Stammdaten!I32)</f>
        <v/>
      </c>
      <c r="H32" s="13" t="str">
        <f>IF(A32="","",N32*G32)</f>
        <v/>
      </c>
      <c r="I32" s="16" t="str">
        <f>IF(Stammdaten!B32="","",Stammdaten!J32)</f>
        <v/>
      </c>
      <c r="J32" s="13" t="str">
        <f>IF(A32="","",H32*(1+I32))</f>
        <v/>
      </c>
      <c r="K32" s="13" t="str">
        <f>IF(A32="","",IF(Stammdaten!L32&gt;0,Stammdaten!L32,IFERROR(ROUND(J32/Stammdaten!K32,0)*Stammdaten!K32,0)))</f>
        <v/>
      </c>
      <c r="L32" s="13" t="str">
        <f>IF(A32="","",IFERROR(K32/(1+I32)-N32,0))</f>
        <v/>
      </c>
      <c r="M32" s="16" t="str">
        <f>IF(A32="","",IFERROR(N32/(K32/(1+I32)),0))</f>
        <v/>
      </c>
      <c r="N32" s="13" t="str">
        <f>IF(A32="","",F32*(1+O32))</f>
        <v/>
      </c>
      <c r="O32" s="16" t="str">
        <f>IF(Stammdaten!B32="","",Stammdaten!H32)</f>
        <v/>
      </c>
      <c r="P32" s="11" t="str">
        <f>IF(Stammdaten!B32="","",Stammdaten!C32)</f>
        <v/>
      </c>
      <c r="Q32" s="17" t="str">
        <f>IF(Stammdaten!B32="","",Stammdaten!N32)</f>
        <v/>
      </c>
      <c r="R32" s="13" t="str">
        <f>IF(A32="","",K32/(1+I32)*Q32)</f>
        <v/>
      </c>
      <c r="S32" s="13" t="str">
        <f>IF(A32="","",N32*Q32)</f>
        <v/>
      </c>
      <c r="T32" s="13" t="str">
        <f>IF(A32="","",L32*Q32)</f>
        <v/>
      </c>
      <c r="U32" s="11" t="str">
        <f>IF(A32="","",IF(Stammdaten!P32&lt;&gt;"OK",Stammdaten!P32,IF(AND(Stammdaten!D32="Rezeptur",COUNTIFS(Rezepturen!$A$6:$A$55,Stammdaten!A32,Rezepturen!$H$6:$H$55,"&lt;&gt;OK")&gt;0),"Rezeptur prüfen",IF(I32&lt;&gt;0.19,"USt. prüfen",IF(M32&gt;0.4,"WEQ kritisch &gt;40 %",IF(M32&gt;0.35,"WEQ prüfen &gt;35 %",IF(OR(Stammdaten!M32="",TODAY()-Stammdaten!M32&gt;90),"Preisprüfung fällig","OK")))))))</f>
        <v/>
      </c>
    </row>
    <row r="33" ht="21" customHeight="1">
      <c r="A33" s="12" t="str">
        <f>IF(Stammdaten!B33="","",Stammdaten!B33)</f>
        <v/>
      </c>
      <c r="B33" s="14" t="str">
        <f>IF(Stammdaten!B33="","",Stammdaten!E33)</f>
        <v/>
      </c>
      <c r="C33" s="18" t="str">
        <f>IF(Stammdaten!B33="","",Stammdaten!F33)</f>
        <v/>
      </c>
      <c r="D33" s="18" t="str">
        <f>IF(Stammdaten!B33="","",Stammdaten!G33)</f>
        <v/>
      </c>
      <c r="E33" s="18" t="str">
        <f>IF(A33="","",IF(OR(Stammdaten!D33="Rezeptur",C33&lt;=0,D33&lt;=0),"",C33/D33))</f>
        <v/>
      </c>
      <c r="F33" s="14" t="str">
        <f>IF(A33="","",IF(Stammdaten!D33="Rezeptur",SUMIF(Rezepturen!$A$6:$A$55,Stammdaten!A33,Rezepturen!$G$6:$G$55),IFERROR(B33/E33,0)))</f>
        <v/>
      </c>
      <c r="G33" s="18" t="str">
        <f>IF(Stammdaten!B33="","",Stammdaten!I33)</f>
        <v/>
      </c>
      <c r="H33" s="14" t="str">
        <f>IF(A33="","",N33*G33)</f>
        <v/>
      </c>
      <c r="I33" s="19" t="str">
        <f>IF(Stammdaten!B33="","",Stammdaten!J33)</f>
        <v/>
      </c>
      <c r="J33" s="14" t="str">
        <f>IF(A33="","",H33*(1+I33))</f>
        <v/>
      </c>
      <c r="K33" s="14" t="str">
        <f>IF(A33="","",IF(Stammdaten!L33&gt;0,Stammdaten!L33,IFERROR(ROUND(J33/Stammdaten!K33,0)*Stammdaten!K33,0)))</f>
        <v/>
      </c>
      <c r="L33" s="14" t="str">
        <f>IF(A33="","",IFERROR(K33/(1+I33)-N33,0))</f>
        <v/>
      </c>
      <c r="M33" s="19" t="str">
        <f>IF(A33="","",IFERROR(N33/(K33/(1+I33)),0))</f>
        <v/>
      </c>
      <c r="N33" s="14" t="str">
        <f>IF(A33="","",F33*(1+O33))</f>
        <v/>
      </c>
      <c r="O33" s="19" t="str">
        <f>IF(Stammdaten!B33="","",Stammdaten!H33)</f>
        <v/>
      </c>
      <c r="P33" s="12" t="str">
        <f>IF(Stammdaten!B33="","",Stammdaten!C33)</f>
        <v/>
      </c>
      <c r="Q33" s="20" t="str">
        <f>IF(Stammdaten!B33="","",Stammdaten!N33)</f>
        <v/>
      </c>
      <c r="R33" s="14" t="str">
        <f>IF(A33="","",K33/(1+I33)*Q33)</f>
        <v/>
      </c>
      <c r="S33" s="14" t="str">
        <f>IF(A33="","",N33*Q33)</f>
        <v/>
      </c>
      <c r="T33" s="14" t="str">
        <f>IF(A33="","",L33*Q33)</f>
        <v/>
      </c>
      <c r="U33" s="12" t="str">
        <f>IF(A33="","",IF(Stammdaten!P33&lt;&gt;"OK",Stammdaten!P33,IF(AND(Stammdaten!D33="Rezeptur",COUNTIFS(Rezepturen!$A$6:$A$55,Stammdaten!A33,Rezepturen!$H$6:$H$55,"&lt;&gt;OK")&gt;0),"Rezeptur prüfen",IF(I33&lt;&gt;0.19,"USt. prüfen",IF(M33&gt;0.4,"WEQ kritisch &gt;40 %",IF(M33&gt;0.35,"WEQ prüfen &gt;35 %",IF(OR(Stammdaten!M33="",TODAY()-Stammdaten!M33&gt;90),"Preisprüfung fällig","OK")))))))</f>
        <v/>
      </c>
    </row>
    <row r="34" ht="21" customHeight="1">
      <c r="A34" s="11" t="str">
        <f>IF(Stammdaten!B34="","",Stammdaten!B34)</f>
        <v/>
      </c>
      <c r="B34" s="13" t="str">
        <f>IF(Stammdaten!B34="","",Stammdaten!E34)</f>
        <v/>
      </c>
      <c r="C34" s="15" t="str">
        <f>IF(Stammdaten!B34="","",Stammdaten!F34)</f>
        <v/>
      </c>
      <c r="D34" s="15" t="str">
        <f>IF(Stammdaten!B34="","",Stammdaten!G34)</f>
        <v/>
      </c>
      <c r="E34" s="15" t="str">
        <f>IF(A34="","",IF(OR(Stammdaten!D34="Rezeptur",C34&lt;=0,D34&lt;=0),"",C34/D34))</f>
        <v/>
      </c>
      <c r="F34" s="13" t="str">
        <f>IF(A34="","",IF(Stammdaten!D34="Rezeptur",SUMIF(Rezepturen!$A$6:$A$55,Stammdaten!A34,Rezepturen!$G$6:$G$55),IFERROR(B34/E34,0)))</f>
        <v/>
      </c>
      <c r="G34" s="15" t="str">
        <f>IF(Stammdaten!B34="","",Stammdaten!I34)</f>
        <v/>
      </c>
      <c r="H34" s="13" t="str">
        <f>IF(A34="","",N34*G34)</f>
        <v/>
      </c>
      <c r="I34" s="16" t="str">
        <f>IF(Stammdaten!B34="","",Stammdaten!J34)</f>
        <v/>
      </c>
      <c r="J34" s="13" t="str">
        <f>IF(A34="","",H34*(1+I34))</f>
        <v/>
      </c>
      <c r="K34" s="13" t="str">
        <f>IF(A34="","",IF(Stammdaten!L34&gt;0,Stammdaten!L34,IFERROR(ROUND(J34/Stammdaten!K34,0)*Stammdaten!K34,0)))</f>
        <v/>
      </c>
      <c r="L34" s="13" t="str">
        <f>IF(A34="","",IFERROR(K34/(1+I34)-N34,0))</f>
        <v/>
      </c>
      <c r="M34" s="16" t="str">
        <f>IF(A34="","",IFERROR(N34/(K34/(1+I34)),0))</f>
        <v/>
      </c>
      <c r="N34" s="13" t="str">
        <f>IF(A34="","",F34*(1+O34))</f>
        <v/>
      </c>
      <c r="O34" s="16" t="str">
        <f>IF(Stammdaten!B34="","",Stammdaten!H34)</f>
        <v/>
      </c>
      <c r="P34" s="11" t="str">
        <f>IF(Stammdaten!B34="","",Stammdaten!C34)</f>
        <v/>
      </c>
      <c r="Q34" s="17" t="str">
        <f>IF(Stammdaten!B34="","",Stammdaten!N34)</f>
        <v/>
      </c>
      <c r="R34" s="13" t="str">
        <f>IF(A34="","",K34/(1+I34)*Q34)</f>
        <v/>
      </c>
      <c r="S34" s="13" t="str">
        <f>IF(A34="","",N34*Q34)</f>
        <v/>
      </c>
      <c r="T34" s="13" t="str">
        <f>IF(A34="","",L34*Q34)</f>
        <v/>
      </c>
      <c r="U34" s="11" t="str">
        <f>IF(A34="","",IF(Stammdaten!P34&lt;&gt;"OK",Stammdaten!P34,IF(AND(Stammdaten!D34="Rezeptur",COUNTIFS(Rezepturen!$A$6:$A$55,Stammdaten!A34,Rezepturen!$H$6:$H$55,"&lt;&gt;OK")&gt;0),"Rezeptur prüfen",IF(I34&lt;&gt;0.19,"USt. prüfen",IF(M34&gt;0.4,"WEQ kritisch &gt;40 %",IF(M34&gt;0.35,"WEQ prüfen &gt;35 %",IF(OR(Stammdaten!M34="",TODAY()-Stammdaten!M34&gt;90),"Preisprüfung fällig","OK")))))))</f>
        <v/>
      </c>
    </row>
    <row r="35" ht="21" customHeight="1">
      <c r="A35" s="12" t="str">
        <f>IF(Stammdaten!B35="","",Stammdaten!B35)</f>
        <v/>
      </c>
      <c r="B35" s="14" t="str">
        <f>IF(Stammdaten!B35="","",Stammdaten!E35)</f>
        <v/>
      </c>
      <c r="C35" s="18" t="str">
        <f>IF(Stammdaten!B35="","",Stammdaten!F35)</f>
        <v/>
      </c>
      <c r="D35" s="18" t="str">
        <f>IF(Stammdaten!B35="","",Stammdaten!G35)</f>
        <v/>
      </c>
      <c r="E35" s="18" t="str">
        <f>IF(A35="","",IF(OR(Stammdaten!D35="Rezeptur",C35&lt;=0,D35&lt;=0),"",C35/D35))</f>
        <v/>
      </c>
      <c r="F35" s="14" t="str">
        <f>IF(A35="","",IF(Stammdaten!D35="Rezeptur",SUMIF(Rezepturen!$A$6:$A$55,Stammdaten!A35,Rezepturen!$G$6:$G$55),IFERROR(B35/E35,0)))</f>
        <v/>
      </c>
      <c r="G35" s="18" t="str">
        <f>IF(Stammdaten!B35="","",Stammdaten!I35)</f>
        <v/>
      </c>
      <c r="H35" s="14" t="str">
        <f>IF(A35="","",N35*G35)</f>
        <v/>
      </c>
      <c r="I35" s="19" t="str">
        <f>IF(Stammdaten!B35="","",Stammdaten!J35)</f>
        <v/>
      </c>
      <c r="J35" s="14" t="str">
        <f>IF(A35="","",H35*(1+I35))</f>
        <v/>
      </c>
      <c r="K35" s="14" t="str">
        <f>IF(A35="","",IF(Stammdaten!L35&gt;0,Stammdaten!L35,IFERROR(ROUND(J35/Stammdaten!K35,0)*Stammdaten!K35,0)))</f>
        <v/>
      </c>
      <c r="L35" s="14" t="str">
        <f>IF(A35="","",IFERROR(K35/(1+I35)-N35,0))</f>
        <v/>
      </c>
      <c r="M35" s="19" t="str">
        <f>IF(A35="","",IFERROR(N35/(K35/(1+I35)),0))</f>
        <v/>
      </c>
      <c r="N35" s="14" t="str">
        <f>IF(A35="","",F35*(1+O35))</f>
        <v/>
      </c>
      <c r="O35" s="19" t="str">
        <f>IF(Stammdaten!B35="","",Stammdaten!H35)</f>
        <v/>
      </c>
      <c r="P35" s="12" t="str">
        <f>IF(Stammdaten!B35="","",Stammdaten!C35)</f>
        <v/>
      </c>
      <c r="Q35" s="20" t="str">
        <f>IF(Stammdaten!B35="","",Stammdaten!N35)</f>
        <v/>
      </c>
      <c r="R35" s="14" t="str">
        <f>IF(A35="","",K35/(1+I35)*Q35)</f>
        <v/>
      </c>
      <c r="S35" s="14" t="str">
        <f>IF(A35="","",N35*Q35)</f>
        <v/>
      </c>
      <c r="T35" s="14" t="str">
        <f>IF(A35="","",L35*Q35)</f>
        <v/>
      </c>
      <c r="U35" s="12" t="str">
        <f>IF(A35="","",IF(Stammdaten!P35&lt;&gt;"OK",Stammdaten!P35,IF(AND(Stammdaten!D35="Rezeptur",COUNTIFS(Rezepturen!$A$6:$A$55,Stammdaten!A35,Rezepturen!$H$6:$H$55,"&lt;&gt;OK")&gt;0),"Rezeptur prüfen",IF(I35&lt;&gt;0.19,"USt. prüfen",IF(M35&gt;0.4,"WEQ kritisch &gt;40 %",IF(M35&gt;0.35,"WEQ prüfen &gt;35 %",IF(OR(Stammdaten!M35="",TODAY()-Stammdaten!M35&gt;90),"Preisprüfung fällig","OK")))))))</f>
        <v/>
      </c>
    </row>
    <row r="36" ht="21" customHeight="1">
      <c r="A36" s="11" t="str">
        <f>IF(Stammdaten!B36="","",Stammdaten!B36)</f>
        <v/>
      </c>
      <c r="B36" s="13" t="str">
        <f>IF(Stammdaten!B36="","",Stammdaten!E36)</f>
        <v/>
      </c>
      <c r="C36" s="15" t="str">
        <f>IF(Stammdaten!B36="","",Stammdaten!F36)</f>
        <v/>
      </c>
      <c r="D36" s="15" t="str">
        <f>IF(Stammdaten!B36="","",Stammdaten!G36)</f>
        <v/>
      </c>
      <c r="E36" s="15" t="str">
        <f>IF(A36="","",IF(OR(Stammdaten!D36="Rezeptur",C36&lt;=0,D36&lt;=0),"",C36/D36))</f>
        <v/>
      </c>
      <c r="F36" s="13" t="str">
        <f>IF(A36="","",IF(Stammdaten!D36="Rezeptur",SUMIF(Rezepturen!$A$6:$A$55,Stammdaten!A36,Rezepturen!$G$6:$G$55),IFERROR(B36/E36,0)))</f>
        <v/>
      </c>
      <c r="G36" s="15" t="str">
        <f>IF(Stammdaten!B36="","",Stammdaten!I36)</f>
        <v/>
      </c>
      <c r="H36" s="13" t="str">
        <f>IF(A36="","",N36*G36)</f>
        <v/>
      </c>
      <c r="I36" s="16" t="str">
        <f>IF(Stammdaten!B36="","",Stammdaten!J36)</f>
        <v/>
      </c>
      <c r="J36" s="13" t="str">
        <f>IF(A36="","",H36*(1+I36))</f>
        <v/>
      </c>
      <c r="K36" s="13" t="str">
        <f>IF(A36="","",IF(Stammdaten!L36&gt;0,Stammdaten!L36,IFERROR(ROUND(J36/Stammdaten!K36,0)*Stammdaten!K36,0)))</f>
        <v/>
      </c>
      <c r="L36" s="13" t="str">
        <f>IF(A36="","",IFERROR(K36/(1+I36)-N36,0))</f>
        <v/>
      </c>
      <c r="M36" s="16" t="str">
        <f>IF(A36="","",IFERROR(N36/(K36/(1+I36)),0))</f>
        <v/>
      </c>
      <c r="N36" s="13" t="str">
        <f>IF(A36="","",F36*(1+O36))</f>
        <v/>
      </c>
      <c r="O36" s="16" t="str">
        <f>IF(Stammdaten!B36="","",Stammdaten!H36)</f>
        <v/>
      </c>
      <c r="P36" s="11" t="str">
        <f>IF(Stammdaten!B36="","",Stammdaten!C36)</f>
        <v/>
      </c>
      <c r="Q36" s="17" t="str">
        <f>IF(Stammdaten!B36="","",Stammdaten!N36)</f>
        <v/>
      </c>
      <c r="R36" s="13" t="str">
        <f>IF(A36="","",K36/(1+I36)*Q36)</f>
        <v/>
      </c>
      <c r="S36" s="13" t="str">
        <f>IF(A36="","",N36*Q36)</f>
        <v/>
      </c>
      <c r="T36" s="13" t="str">
        <f>IF(A36="","",L36*Q36)</f>
        <v/>
      </c>
      <c r="U36" s="11" t="str">
        <f>IF(A36="","",IF(Stammdaten!P36&lt;&gt;"OK",Stammdaten!P36,IF(AND(Stammdaten!D36="Rezeptur",COUNTIFS(Rezepturen!$A$6:$A$55,Stammdaten!A36,Rezepturen!$H$6:$H$55,"&lt;&gt;OK")&gt;0),"Rezeptur prüfen",IF(I36&lt;&gt;0.19,"USt. prüfen",IF(M36&gt;0.4,"WEQ kritisch &gt;40 %",IF(M36&gt;0.35,"WEQ prüfen &gt;35 %",IF(OR(Stammdaten!M36="",TODAY()-Stammdaten!M36&gt;90),"Preisprüfung fällig","OK")))))))</f>
        <v/>
      </c>
    </row>
    <row r="37" ht="21" customHeight="1">
      <c r="A37" s="12" t="str">
        <f>IF(Stammdaten!B37="","",Stammdaten!B37)</f>
        <v/>
      </c>
      <c r="B37" s="14" t="str">
        <f>IF(Stammdaten!B37="","",Stammdaten!E37)</f>
        <v/>
      </c>
      <c r="C37" s="18" t="str">
        <f>IF(Stammdaten!B37="","",Stammdaten!F37)</f>
        <v/>
      </c>
      <c r="D37" s="18" t="str">
        <f>IF(Stammdaten!B37="","",Stammdaten!G37)</f>
        <v/>
      </c>
      <c r="E37" s="18" t="str">
        <f>IF(A37="","",IF(OR(Stammdaten!D37="Rezeptur",C37&lt;=0,D37&lt;=0),"",C37/D37))</f>
        <v/>
      </c>
      <c r="F37" s="14" t="str">
        <f>IF(A37="","",IF(Stammdaten!D37="Rezeptur",SUMIF(Rezepturen!$A$6:$A$55,Stammdaten!A37,Rezepturen!$G$6:$G$55),IFERROR(B37/E37,0)))</f>
        <v/>
      </c>
      <c r="G37" s="18" t="str">
        <f>IF(Stammdaten!B37="","",Stammdaten!I37)</f>
        <v/>
      </c>
      <c r="H37" s="14" t="str">
        <f>IF(A37="","",N37*G37)</f>
        <v/>
      </c>
      <c r="I37" s="19" t="str">
        <f>IF(Stammdaten!B37="","",Stammdaten!J37)</f>
        <v/>
      </c>
      <c r="J37" s="14" t="str">
        <f>IF(A37="","",H37*(1+I37))</f>
        <v/>
      </c>
      <c r="K37" s="14" t="str">
        <f>IF(A37="","",IF(Stammdaten!L37&gt;0,Stammdaten!L37,IFERROR(ROUND(J37/Stammdaten!K37,0)*Stammdaten!K37,0)))</f>
        <v/>
      </c>
      <c r="L37" s="14" t="str">
        <f>IF(A37="","",IFERROR(K37/(1+I37)-N37,0))</f>
        <v/>
      </c>
      <c r="M37" s="19" t="str">
        <f>IF(A37="","",IFERROR(N37/(K37/(1+I37)),0))</f>
        <v/>
      </c>
      <c r="N37" s="14" t="str">
        <f>IF(A37="","",F37*(1+O37))</f>
        <v/>
      </c>
      <c r="O37" s="19" t="str">
        <f>IF(Stammdaten!B37="","",Stammdaten!H37)</f>
        <v/>
      </c>
      <c r="P37" s="12" t="str">
        <f>IF(Stammdaten!B37="","",Stammdaten!C37)</f>
        <v/>
      </c>
      <c r="Q37" s="20" t="str">
        <f>IF(Stammdaten!B37="","",Stammdaten!N37)</f>
        <v/>
      </c>
      <c r="R37" s="14" t="str">
        <f>IF(A37="","",K37/(1+I37)*Q37)</f>
        <v/>
      </c>
      <c r="S37" s="14" t="str">
        <f>IF(A37="","",N37*Q37)</f>
        <v/>
      </c>
      <c r="T37" s="14" t="str">
        <f>IF(A37="","",L37*Q37)</f>
        <v/>
      </c>
      <c r="U37" s="12" t="str">
        <f>IF(A37="","",IF(Stammdaten!P37&lt;&gt;"OK",Stammdaten!P37,IF(AND(Stammdaten!D37="Rezeptur",COUNTIFS(Rezepturen!$A$6:$A$55,Stammdaten!A37,Rezepturen!$H$6:$H$55,"&lt;&gt;OK")&gt;0),"Rezeptur prüfen",IF(I37&lt;&gt;0.19,"USt. prüfen",IF(M37&gt;0.4,"WEQ kritisch &gt;40 %",IF(M37&gt;0.35,"WEQ prüfen &gt;35 %",IF(OR(Stammdaten!M37="",TODAY()-Stammdaten!M37&gt;90),"Preisprüfung fällig","OK")))))))</f>
        <v/>
      </c>
    </row>
    <row r="38" ht="21" customHeight="1">
      <c r="A38" s="11" t="str">
        <f>IF(Stammdaten!B38="","",Stammdaten!B38)</f>
        <v/>
      </c>
      <c r="B38" s="13" t="str">
        <f>IF(Stammdaten!B38="","",Stammdaten!E38)</f>
        <v/>
      </c>
      <c r="C38" s="15" t="str">
        <f>IF(Stammdaten!B38="","",Stammdaten!F38)</f>
        <v/>
      </c>
      <c r="D38" s="15" t="str">
        <f>IF(Stammdaten!B38="","",Stammdaten!G38)</f>
        <v/>
      </c>
      <c r="E38" s="15" t="str">
        <f>IF(A38="","",IF(OR(Stammdaten!D38="Rezeptur",C38&lt;=0,D38&lt;=0),"",C38/D38))</f>
        <v/>
      </c>
      <c r="F38" s="13" t="str">
        <f>IF(A38="","",IF(Stammdaten!D38="Rezeptur",SUMIF(Rezepturen!$A$6:$A$55,Stammdaten!A38,Rezepturen!$G$6:$G$55),IFERROR(B38/E38,0)))</f>
        <v/>
      </c>
      <c r="G38" s="15" t="str">
        <f>IF(Stammdaten!B38="","",Stammdaten!I38)</f>
        <v/>
      </c>
      <c r="H38" s="13" t="str">
        <f>IF(A38="","",N38*G38)</f>
        <v/>
      </c>
      <c r="I38" s="16" t="str">
        <f>IF(Stammdaten!B38="","",Stammdaten!J38)</f>
        <v/>
      </c>
      <c r="J38" s="13" t="str">
        <f>IF(A38="","",H38*(1+I38))</f>
        <v/>
      </c>
      <c r="K38" s="13" t="str">
        <f>IF(A38="","",IF(Stammdaten!L38&gt;0,Stammdaten!L38,IFERROR(ROUND(J38/Stammdaten!K38,0)*Stammdaten!K38,0)))</f>
        <v/>
      </c>
      <c r="L38" s="13" t="str">
        <f>IF(A38="","",IFERROR(K38/(1+I38)-N38,0))</f>
        <v/>
      </c>
      <c r="M38" s="16" t="str">
        <f>IF(A38="","",IFERROR(N38/(K38/(1+I38)),0))</f>
        <v/>
      </c>
      <c r="N38" s="13" t="str">
        <f>IF(A38="","",F38*(1+O38))</f>
        <v/>
      </c>
      <c r="O38" s="16" t="str">
        <f>IF(Stammdaten!B38="","",Stammdaten!H38)</f>
        <v/>
      </c>
      <c r="P38" s="11" t="str">
        <f>IF(Stammdaten!B38="","",Stammdaten!C38)</f>
        <v/>
      </c>
      <c r="Q38" s="17" t="str">
        <f>IF(Stammdaten!B38="","",Stammdaten!N38)</f>
        <v/>
      </c>
      <c r="R38" s="13" t="str">
        <f>IF(A38="","",K38/(1+I38)*Q38)</f>
        <v/>
      </c>
      <c r="S38" s="13" t="str">
        <f>IF(A38="","",N38*Q38)</f>
        <v/>
      </c>
      <c r="T38" s="13" t="str">
        <f>IF(A38="","",L38*Q38)</f>
        <v/>
      </c>
      <c r="U38" s="11" t="str">
        <f>IF(A38="","",IF(Stammdaten!P38&lt;&gt;"OK",Stammdaten!P38,IF(AND(Stammdaten!D38="Rezeptur",COUNTIFS(Rezepturen!$A$6:$A$55,Stammdaten!A38,Rezepturen!$H$6:$H$55,"&lt;&gt;OK")&gt;0),"Rezeptur prüfen",IF(I38&lt;&gt;0.19,"USt. prüfen",IF(M38&gt;0.4,"WEQ kritisch &gt;40 %",IF(M38&gt;0.35,"WEQ prüfen &gt;35 %",IF(OR(Stammdaten!M38="",TODAY()-Stammdaten!M38&gt;90),"Preisprüfung fällig","OK")))))))</f>
        <v/>
      </c>
    </row>
    <row r="39" ht="21" customHeight="1">
      <c r="A39" s="12" t="str">
        <f>IF(Stammdaten!B39="","",Stammdaten!B39)</f>
        <v/>
      </c>
      <c r="B39" s="14" t="str">
        <f>IF(Stammdaten!B39="","",Stammdaten!E39)</f>
        <v/>
      </c>
      <c r="C39" s="18" t="str">
        <f>IF(Stammdaten!B39="","",Stammdaten!F39)</f>
        <v/>
      </c>
      <c r="D39" s="18" t="str">
        <f>IF(Stammdaten!B39="","",Stammdaten!G39)</f>
        <v/>
      </c>
      <c r="E39" s="18" t="str">
        <f>IF(A39="","",IF(OR(Stammdaten!D39="Rezeptur",C39&lt;=0,D39&lt;=0),"",C39/D39))</f>
        <v/>
      </c>
      <c r="F39" s="14" t="str">
        <f>IF(A39="","",IF(Stammdaten!D39="Rezeptur",SUMIF(Rezepturen!$A$6:$A$55,Stammdaten!A39,Rezepturen!$G$6:$G$55),IFERROR(B39/E39,0)))</f>
        <v/>
      </c>
      <c r="G39" s="18" t="str">
        <f>IF(Stammdaten!B39="","",Stammdaten!I39)</f>
        <v/>
      </c>
      <c r="H39" s="14" t="str">
        <f>IF(A39="","",N39*G39)</f>
        <v/>
      </c>
      <c r="I39" s="19" t="str">
        <f>IF(Stammdaten!B39="","",Stammdaten!J39)</f>
        <v/>
      </c>
      <c r="J39" s="14" t="str">
        <f>IF(A39="","",H39*(1+I39))</f>
        <v/>
      </c>
      <c r="K39" s="14" t="str">
        <f>IF(A39="","",IF(Stammdaten!L39&gt;0,Stammdaten!L39,IFERROR(ROUND(J39/Stammdaten!K39,0)*Stammdaten!K39,0)))</f>
        <v/>
      </c>
      <c r="L39" s="14" t="str">
        <f>IF(A39="","",IFERROR(K39/(1+I39)-N39,0))</f>
        <v/>
      </c>
      <c r="M39" s="19" t="str">
        <f>IF(A39="","",IFERROR(N39/(K39/(1+I39)),0))</f>
        <v/>
      </c>
      <c r="N39" s="14" t="str">
        <f>IF(A39="","",F39*(1+O39))</f>
        <v/>
      </c>
      <c r="O39" s="19" t="str">
        <f>IF(Stammdaten!B39="","",Stammdaten!H39)</f>
        <v/>
      </c>
      <c r="P39" s="12" t="str">
        <f>IF(Stammdaten!B39="","",Stammdaten!C39)</f>
        <v/>
      </c>
      <c r="Q39" s="20" t="str">
        <f>IF(Stammdaten!B39="","",Stammdaten!N39)</f>
        <v/>
      </c>
      <c r="R39" s="14" t="str">
        <f>IF(A39="","",K39/(1+I39)*Q39)</f>
        <v/>
      </c>
      <c r="S39" s="14" t="str">
        <f>IF(A39="","",N39*Q39)</f>
        <v/>
      </c>
      <c r="T39" s="14" t="str">
        <f>IF(A39="","",L39*Q39)</f>
        <v/>
      </c>
      <c r="U39" s="12" t="str">
        <f>IF(A39="","",IF(Stammdaten!P39&lt;&gt;"OK",Stammdaten!P39,IF(AND(Stammdaten!D39="Rezeptur",COUNTIFS(Rezepturen!$A$6:$A$55,Stammdaten!A39,Rezepturen!$H$6:$H$55,"&lt;&gt;OK")&gt;0),"Rezeptur prüfen",IF(I39&lt;&gt;0.19,"USt. prüfen",IF(M39&gt;0.4,"WEQ kritisch &gt;40 %",IF(M39&gt;0.35,"WEQ prüfen &gt;35 %",IF(OR(Stammdaten!M39="",TODAY()-Stammdaten!M39&gt;90),"Preisprüfung fällig","OK")))))))</f>
        <v/>
      </c>
    </row>
    <row r="40" ht="21" customHeight="1">
      <c r="A40" s="11" t="str">
        <f>IF(Stammdaten!B40="","",Stammdaten!B40)</f>
        <v/>
      </c>
      <c r="B40" s="13" t="str">
        <f>IF(Stammdaten!B40="","",Stammdaten!E40)</f>
        <v/>
      </c>
      <c r="C40" s="15" t="str">
        <f>IF(Stammdaten!B40="","",Stammdaten!F40)</f>
        <v/>
      </c>
      <c r="D40" s="15" t="str">
        <f>IF(Stammdaten!B40="","",Stammdaten!G40)</f>
        <v/>
      </c>
      <c r="E40" s="15" t="str">
        <f>IF(A40="","",IF(OR(Stammdaten!D40="Rezeptur",C40&lt;=0,D40&lt;=0),"",C40/D40))</f>
        <v/>
      </c>
      <c r="F40" s="13" t="str">
        <f>IF(A40="","",IF(Stammdaten!D40="Rezeptur",SUMIF(Rezepturen!$A$6:$A$55,Stammdaten!A40,Rezepturen!$G$6:$G$55),IFERROR(B40/E40,0)))</f>
        <v/>
      </c>
      <c r="G40" s="15" t="str">
        <f>IF(Stammdaten!B40="","",Stammdaten!I40)</f>
        <v/>
      </c>
      <c r="H40" s="13" t="str">
        <f>IF(A40="","",N40*G40)</f>
        <v/>
      </c>
      <c r="I40" s="16" t="str">
        <f>IF(Stammdaten!B40="","",Stammdaten!J40)</f>
        <v/>
      </c>
      <c r="J40" s="13" t="str">
        <f>IF(A40="","",H40*(1+I40))</f>
        <v/>
      </c>
      <c r="K40" s="13" t="str">
        <f>IF(A40="","",IF(Stammdaten!L40&gt;0,Stammdaten!L40,IFERROR(ROUND(J40/Stammdaten!K40,0)*Stammdaten!K40,0)))</f>
        <v/>
      </c>
      <c r="L40" s="13" t="str">
        <f>IF(A40="","",IFERROR(K40/(1+I40)-N40,0))</f>
        <v/>
      </c>
      <c r="M40" s="16" t="str">
        <f>IF(A40="","",IFERROR(N40/(K40/(1+I40)),0))</f>
        <v/>
      </c>
      <c r="N40" s="13" t="str">
        <f>IF(A40="","",F40*(1+O40))</f>
        <v/>
      </c>
      <c r="O40" s="16" t="str">
        <f>IF(Stammdaten!B40="","",Stammdaten!H40)</f>
        <v/>
      </c>
      <c r="P40" s="11" t="str">
        <f>IF(Stammdaten!B40="","",Stammdaten!C40)</f>
        <v/>
      </c>
      <c r="Q40" s="17" t="str">
        <f>IF(Stammdaten!B40="","",Stammdaten!N40)</f>
        <v/>
      </c>
      <c r="R40" s="13" t="str">
        <f>IF(A40="","",K40/(1+I40)*Q40)</f>
        <v/>
      </c>
      <c r="S40" s="13" t="str">
        <f>IF(A40="","",N40*Q40)</f>
        <v/>
      </c>
      <c r="T40" s="13" t="str">
        <f>IF(A40="","",L40*Q40)</f>
        <v/>
      </c>
      <c r="U40" s="11" t="str">
        <f>IF(A40="","",IF(Stammdaten!P40&lt;&gt;"OK",Stammdaten!P40,IF(AND(Stammdaten!D40="Rezeptur",COUNTIFS(Rezepturen!$A$6:$A$55,Stammdaten!A40,Rezepturen!$H$6:$H$55,"&lt;&gt;OK")&gt;0),"Rezeptur prüfen",IF(I40&lt;&gt;0.19,"USt. prüfen",IF(M40&gt;0.4,"WEQ kritisch &gt;40 %",IF(M40&gt;0.35,"WEQ prüfen &gt;35 %",IF(OR(Stammdaten!M40="",TODAY()-Stammdaten!M40&gt;90),"Preisprüfung fällig","OK")))))))</f>
        <v/>
      </c>
    </row>
    <row r="41" ht="21" customHeight="1">
      <c r="A41" s="12" t="str">
        <f>IF(Stammdaten!B41="","",Stammdaten!B41)</f>
        <v/>
      </c>
      <c r="B41" s="14" t="str">
        <f>IF(Stammdaten!B41="","",Stammdaten!E41)</f>
        <v/>
      </c>
      <c r="C41" s="18" t="str">
        <f>IF(Stammdaten!B41="","",Stammdaten!F41)</f>
        <v/>
      </c>
      <c r="D41" s="18" t="str">
        <f>IF(Stammdaten!B41="","",Stammdaten!G41)</f>
        <v/>
      </c>
      <c r="E41" s="18" t="str">
        <f>IF(A41="","",IF(OR(Stammdaten!D41="Rezeptur",C41&lt;=0,D41&lt;=0),"",C41/D41))</f>
        <v/>
      </c>
      <c r="F41" s="14" t="str">
        <f>IF(A41="","",IF(Stammdaten!D41="Rezeptur",SUMIF(Rezepturen!$A$6:$A$55,Stammdaten!A41,Rezepturen!$G$6:$G$55),IFERROR(B41/E41,0)))</f>
        <v/>
      </c>
      <c r="G41" s="18" t="str">
        <f>IF(Stammdaten!B41="","",Stammdaten!I41)</f>
        <v/>
      </c>
      <c r="H41" s="14" t="str">
        <f>IF(A41="","",N41*G41)</f>
        <v/>
      </c>
      <c r="I41" s="19" t="str">
        <f>IF(Stammdaten!B41="","",Stammdaten!J41)</f>
        <v/>
      </c>
      <c r="J41" s="14" t="str">
        <f>IF(A41="","",H41*(1+I41))</f>
        <v/>
      </c>
      <c r="K41" s="14" t="str">
        <f>IF(A41="","",IF(Stammdaten!L41&gt;0,Stammdaten!L41,IFERROR(ROUND(J41/Stammdaten!K41,0)*Stammdaten!K41,0)))</f>
        <v/>
      </c>
      <c r="L41" s="14" t="str">
        <f>IF(A41="","",IFERROR(K41/(1+I41)-N41,0))</f>
        <v/>
      </c>
      <c r="M41" s="19" t="str">
        <f>IF(A41="","",IFERROR(N41/(K41/(1+I41)),0))</f>
        <v/>
      </c>
      <c r="N41" s="14" t="str">
        <f>IF(A41="","",F41*(1+O41))</f>
        <v/>
      </c>
      <c r="O41" s="19" t="str">
        <f>IF(Stammdaten!B41="","",Stammdaten!H41)</f>
        <v/>
      </c>
      <c r="P41" s="12" t="str">
        <f>IF(Stammdaten!B41="","",Stammdaten!C41)</f>
        <v/>
      </c>
      <c r="Q41" s="20" t="str">
        <f>IF(Stammdaten!B41="","",Stammdaten!N41)</f>
        <v/>
      </c>
      <c r="R41" s="14" t="str">
        <f>IF(A41="","",K41/(1+I41)*Q41)</f>
        <v/>
      </c>
      <c r="S41" s="14" t="str">
        <f>IF(A41="","",N41*Q41)</f>
        <v/>
      </c>
      <c r="T41" s="14" t="str">
        <f>IF(A41="","",L41*Q41)</f>
        <v/>
      </c>
      <c r="U41" s="12" t="str">
        <f>IF(A41="","",IF(Stammdaten!P41&lt;&gt;"OK",Stammdaten!P41,IF(AND(Stammdaten!D41="Rezeptur",COUNTIFS(Rezepturen!$A$6:$A$55,Stammdaten!A41,Rezepturen!$H$6:$H$55,"&lt;&gt;OK")&gt;0),"Rezeptur prüfen",IF(I41&lt;&gt;0.19,"USt. prüfen",IF(M41&gt;0.4,"WEQ kritisch &gt;40 %",IF(M41&gt;0.35,"WEQ prüfen &gt;35 %",IF(OR(Stammdaten!M41="",TODAY()-Stammdaten!M41&gt;90),"Preisprüfung fällig","OK")))))))</f>
        <v/>
      </c>
    </row>
    <row r="42" ht="21" customHeight="1">
      <c r="A42" s="11" t="str">
        <f>IF(Stammdaten!B42="","",Stammdaten!B42)</f>
        <v/>
      </c>
      <c r="B42" s="13" t="str">
        <f>IF(Stammdaten!B42="","",Stammdaten!E42)</f>
        <v/>
      </c>
      <c r="C42" s="15" t="str">
        <f>IF(Stammdaten!B42="","",Stammdaten!F42)</f>
        <v/>
      </c>
      <c r="D42" s="15" t="str">
        <f>IF(Stammdaten!B42="","",Stammdaten!G42)</f>
        <v/>
      </c>
      <c r="E42" s="15" t="str">
        <f>IF(A42="","",IF(OR(Stammdaten!D42="Rezeptur",C42&lt;=0,D42&lt;=0),"",C42/D42))</f>
        <v/>
      </c>
      <c r="F42" s="13" t="str">
        <f>IF(A42="","",IF(Stammdaten!D42="Rezeptur",SUMIF(Rezepturen!$A$6:$A$55,Stammdaten!A42,Rezepturen!$G$6:$G$55),IFERROR(B42/E42,0)))</f>
        <v/>
      </c>
      <c r="G42" s="15" t="str">
        <f>IF(Stammdaten!B42="","",Stammdaten!I42)</f>
        <v/>
      </c>
      <c r="H42" s="13" t="str">
        <f>IF(A42="","",N42*G42)</f>
        <v/>
      </c>
      <c r="I42" s="16" t="str">
        <f>IF(Stammdaten!B42="","",Stammdaten!J42)</f>
        <v/>
      </c>
      <c r="J42" s="13" t="str">
        <f>IF(A42="","",H42*(1+I42))</f>
        <v/>
      </c>
      <c r="K42" s="13" t="str">
        <f>IF(A42="","",IF(Stammdaten!L42&gt;0,Stammdaten!L42,IFERROR(ROUND(J42/Stammdaten!K42,0)*Stammdaten!K42,0)))</f>
        <v/>
      </c>
      <c r="L42" s="13" t="str">
        <f>IF(A42="","",IFERROR(K42/(1+I42)-N42,0))</f>
        <v/>
      </c>
      <c r="M42" s="16" t="str">
        <f>IF(A42="","",IFERROR(N42/(K42/(1+I42)),0))</f>
        <v/>
      </c>
      <c r="N42" s="13" t="str">
        <f>IF(A42="","",F42*(1+O42))</f>
        <v/>
      </c>
      <c r="O42" s="16" t="str">
        <f>IF(Stammdaten!B42="","",Stammdaten!H42)</f>
        <v/>
      </c>
      <c r="P42" s="11" t="str">
        <f>IF(Stammdaten!B42="","",Stammdaten!C42)</f>
        <v/>
      </c>
      <c r="Q42" s="17" t="str">
        <f>IF(Stammdaten!B42="","",Stammdaten!N42)</f>
        <v/>
      </c>
      <c r="R42" s="13" t="str">
        <f>IF(A42="","",K42/(1+I42)*Q42)</f>
        <v/>
      </c>
      <c r="S42" s="13" t="str">
        <f>IF(A42="","",N42*Q42)</f>
        <v/>
      </c>
      <c r="T42" s="13" t="str">
        <f>IF(A42="","",L42*Q42)</f>
        <v/>
      </c>
      <c r="U42" s="11" t="str">
        <f>IF(A42="","",IF(Stammdaten!P42&lt;&gt;"OK",Stammdaten!P42,IF(AND(Stammdaten!D42="Rezeptur",COUNTIFS(Rezepturen!$A$6:$A$55,Stammdaten!A42,Rezepturen!$H$6:$H$55,"&lt;&gt;OK")&gt;0),"Rezeptur prüfen",IF(I42&lt;&gt;0.19,"USt. prüfen",IF(M42&gt;0.4,"WEQ kritisch &gt;40 %",IF(M42&gt;0.35,"WEQ prüfen &gt;35 %",IF(OR(Stammdaten!M42="",TODAY()-Stammdaten!M42&gt;90),"Preisprüfung fällig","OK")))))))</f>
        <v/>
      </c>
    </row>
    <row r="43" ht="21" customHeight="1">
      <c r="A43" s="12" t="str">
        <f>IF(Stammdaten!B43="","",Stammdaten!B43)</f>
        <v/>
      </c>
      <c r="B43" s="14" t="str">
        <f>IF(Stammdaten!B43="","",Stammdaten!E43)</f>
        <v/>
      </c>
      <c r="C43" s="18" t="str">
        <f>IF(Stammdaten!B43="","",Stammdaten!F43)</f>
        <v/>
      </c>
      <c r="D43" s="18" t="str">
        <f>IF(Stammdaten!B43="","",Stammdaten!G43)</f>
        <v/>
      </c>
      <c r="E43" s="18" t="str">
        <f>IF(A43="","",IF(OR(Stammdaten!D43="Rezeptur",C43&lt;=0,D43&lt;=0),"",C43/D43))</f>
        <v/>
      </c>
      <c r="F43" s="14" t="str">
        <f>IF(A43="","",IF(Stammdaten!D43="Rezeptur",SUMIF(Rezepturen!$A$6:$A$55,Stammdaten!A43,Rezepturen!$G$6:$G$55),IFERROR(B43/E43,0)))</f>
        <v/>
      </c>
      <c r="G43" s="18" t="str">
        <f>IF(Stammdaten!B43="","",Stammdaten!I43)</f>
        <v/>
      </c>
      <c r="H43" s="14" t="str">
        <f>IF(A43="","",N43*G43)</f>
        <v/>
      </c>
      <c r="I43" s="19" t="str">
        <f>IF(Stammdaten!B43="","",Stammdaten!J43)</f>
        <v/>
      </c>
      <c r="J43" s="14" t="str">
        <f>IF(A43="","",H43*(1+I43))</f>
        <v/>
      </c>
      <c r="K43" s="14" t="str">
        <f>IF(A43="","",IF(Stammdaten!L43&gt;0,Stammdaten!L43,IFERROR(ROUND(J43/Stammdaten!K43,0)*Stammdaten!K43,0)))</f>
        <v/>
      </c>
      <c r="L43" s="14" t="str">
        <f>IF(A43="","",IFERROR(K43/(1+I43)-N43,0))</f>
        <v/>
      </c>
      <c r="M43" s="19" t="str">
        <f>IF(A43="","",IFERROR(N43/(K43/(1+I43)),0))</f>
        <v/>
      </c>
      <c r="N43" s="14" t="str">
        <f>IF(A43="","",F43*(1+O43))</f>
        <v/>
      </c>
      <c r="O43" s="19" t="str">
        <f>IF(Stammdaten!B43="","",Stammdaten!H43)</f>
        <v/>
      </c>
      <c r="P43" s="12" t="str">
        <f>IF(Stammdaten!B43="","",Stammdaten!C43)</f>
        <v/>
      </c>
      <c r="Q43" s="20" t="str">
        <f>IF(Stammdaten!B43="","",Stammdaten!N43)</f>
        <v/>
      </c>
      <c r="R43" s="14" t="str">
        <f>IF(A43="","",K43/(1+I43)*Q43)</f>
        <v/>
      </c>
      <c r="S43" s="14" t="str">
        <f>IF(A43="","",N43*Q43)</f>
        <v/>
      </c>
      <c r="T43" s="14" t="str">
        <f>IF(A43="","",L43*Q43)</f>
        <v/>
      </c>
      <c r="U43" s="12" t="str">
        <f>IF(A43="","",IF(Stammdaten!P43&lt;&gt;"OK",Stammdaten!P43,IF(AND(Stammdaten!D43="Rezeptur",COUNTIFS(Rezepturen!$A$6:$A$55,Stammdaten!A43,Rezepturen!$H$6:$H$55,"&lt;&gt;OK")&gt;0),"Rezeptur prüfen",IF(I43&lt;&gt;0.19,"USt. prüfen",IF(M43&gt;0.4,"WEQ kritisch &gt;40 %",IF(M43&gt;0.35,"WEQ prüfen &gt;35 %",IF(OR(Stammdaten!M43="",TODAY()-Stammdaten!M43&gt;90),"Preisprüfung fällig","OK")))))))</f>
        <v/>
      </c>
    </row>
    <row r="44" ht="21" customHeight="1">
      <c r="A44" s="11" t="str">
        <f>IF(Stammdaten!B44="","",Stammdaten!B44)</f>
        <v/>
      </c>
      <c r="B44" s="13" t="str">
        <f>IF(Stammdaten!B44="","",Stammdaten!E44)</f>
        <v/>
      </c>
      <c r="C44" s="15" t="str">
        <f>IF(Stammdaten!B44="","",Stammdaten!F44)</f>
        <v/>
      </c>
      <c r="D44" s="15" t="str">
        <f>IF(Stammdaten!B44="","",Stammdaten!G44)</f>
        <v/>
      </c>
      <c r="E44" s="15" t="str">
        <f>IF(A44="","",IF(OR(Stammdaten!D44="Rezeptur",C44&lt;=0,D44&lt;=0),"",C44/D44))</f>
        <v/>
      </c>
      <c r="F44" s="13" t="str">
        <f>IF(A44="","",IF(Stammdaten!D44="Rezeptur",SUMIF(Rezepturen!$A$6:$A$55,Stammdaten!A44,Rezepturen!$G$6:$G$55),IFERROR(B44/E44,0)))</f>
        <v/>
      </c>
      <c r="G44" s="15" t="str">
        <f>IF(Stammdaten!B44="","",Stammdaten!I44)</f>
        <v/>
      </c>
      <c r="H44" s="13" t="str">
        <f>IF(A44="","",N44*G44)</f>
        <v/>
      </c>
      <c r="I44" s="16" t="str">
        <f>IF(Stammdaten!B44="","",Stammdaten!J44)</f>
        <v/>
      </c>
      <c r="J44" s="13" t="str">
        <f>IF(A44="","",H44*(1+I44))</f>
        <v/>
      </c>
      <c r="K44" s="13" t="str">
        <f>IF(A44="","",IF(Stammdaten!L44&gt;0,Stammdaten!L44,IFERROR(ROUND(J44/Stammdaten!K44,0)*Stammdaten!K44,0)))</f>
        <v/>
      </c>
      <c r="L44" s="13" t="str">
        <f>IF(A44="","",IFERROR(K44/(1+I44)-N44,0))</f>
        <v/>
      </c>
      <c r="M44" s="16" t="str">
        <f>IF(A44="","",IFERROR(N44/(K44/(1+I44)),0))</f>
        <v/>
      </c>
      <c r="N44" s="13" t="str">
        <f>IF(A44="","",F44*(1+O44))</f>
        <v/>
      </c>
      <c r="O44" s="16" t="str">
        <f>IF(Stammdaten!B44="","",Stammdaten!H44)</f>
        <v/>
      </c>
      <c r="P44" s="11" t="str">
        <f>IF(Stammdaten!B44="","",Stammdaten!C44)</f>
        <v/>
      </c>
      <c r="Q44" s="17" t="str">
        <f>IF(Stammdaten!B44="","",Stammdaten!N44)</f>
        <v/>
      </c>
      <c r="R44" s="13" t="str">
        <f>IF(A44="","",K44/(1+I44)*Q44)</f>
        <v/>
      </c>
      <c r="S44" s="13" t="str">
        <f>IF(A44="","",N44*Q44)</f>
        <v/>
      </c>
      <c r="T44" s="13" t="str">
        <f>IF(A44="","",L44*Q44)</f>
        <v/>
      </c>
      <c r="U44" s="11" t="str">
        <f>IF(A44="","",IF(Stammdaten!P44&lt;&gt;"OK",Stammdaten!P44,IF(AND(Stammdaten!D44="Rezeptur",COUNTIFS(Rezepturen!$A$6:$A$55,Stammdaten!A44,Rezepturen!$H$6:$H$55,"&lt;&gt;OK")&gt;0),"Rezeptur prüfen",IF(I44&lt;&gt;0.19,"USt. prüfen",IF(M44&gt;0.4,"WEQ kritisch &gt;40 %",IF(M44&gt;0.35,"WEQ prüfen &gt;35 %",IF(OR(Stammdaten!M44="",TODAY()-Stammdaten!M44&gt;90),"Preisprüfung fällig","OK")))))))</f>
        <v/>
      </c>
    </row>
    <row r="45" ht="21" customHeight="1">
      <c r="A45" s="12" t="str">
        <f>IF(Stammdaten!B45="","",Stammdaten!B45)</f>
        <v/>
      </c>
      <c r="B45" s="14" t="str">
        <f>IF(Stammdaten!B45="","",Stammdaten!E45)</f>
        <v/>
      </c>
      <c r="C45" s="18" t="str">
        <f>IF(Stammdaten!B45="","",Stammdaten!F45)</f>
        <v/>
      </c>
      <c r="D45" s="18" t="str">
        <f>IF(Stammdaten!B45="","",Stammdaten!G45)</f>
        <v/>
      </c>
      <c r="E45" s="18" t="str">
        <f>IF(A45="","",IF(OR(Stammdaten!D45="Rezeptur",C45&lt;=0,D45&lt;=0),"",C45/D45))</f>
        <v/>
      </c>
      <c r="F45" s="14" t="str">
        <f>IF(A45="","",IF(Stammdaten!D45="Rezeptur",SUMIF(Rezepturen!$A$6:$A$55,Stammdaten!A45,Rezepturen!$G$6:$G$55),IFERROR(B45/E45,0)))</f>
        <v/>
      </c>
      <c r="G45" s="18" t="str">
        <f>IF(Stammdaten!B45="","",Stammdaten!I45)</f>
        <v/>
      </c>
      <c r="H45" s="14" t="str">
        <f>IF(A45="","",N45*G45)</f>
        <v/>
      </c>
      <c r="I45" s="19" t="str">
        <f>IF(Stammdaten!B45="","",Stammdaten!J45)</f>
        <v/>
      </c>
      <c r="J45" s="14" t="str">
        <f>IF(A45="","",H45*(1+I45))</f>
        <v/>
      </c>
      <c r="K45" s="14" t="str">
        <f>IF(A45="","",IF(Stammdaten!L45&gt;0,Stammdaten!L45,IFERROR(ROUND(J45/Stammdaten!K45,0)*Stammdaten!K45,0)))</f>
        <v/>
      </c>
      <c r="L45" s="14" t="str">
        <f>IF(A45="","",IFERROR(K45/(1+I45)-N45,0))</f>
        <v/>
      </c>
      <c r="M45" s="19" t="str">
        <f>IF(A45="","",IFERROR(N45/(K45/(1+I45)),0))</f>
        <v/>
      </c>
      <c r="N45" s="14" t="str">
        <f>IF(A45="","",F45*(1+O45))</f>
        <v/>
      </c>
      <c r="O45" s="19" t="str">
        <f>IF(Stammdaten!B45="","",Stammdaten!H45)</f>
        <v/>
      </c>
      <c r="P45" s="12" t="str">
        <f>IF(Stammdaten!B45="","",Stammdaten!C45)</f>
        <v/>
      </c>
      <c r="Q45" s="20" t="str">
        <f>IF(Stammdaten!B45="","",Stammdaten!N45)</f>
        <v/>
      </c>
      <c r="R45" s="14" t="str">
        <f>IF(A45="","",K45/(1+I45)*Q45)</f>
        <v/>
      </c>
      <c r="S45" s="14" t="str">
        <f>IF(A45="","",N45*Q45)</f>
        <v/>
      </c>
      <c r="T45" s="14" t="str">
        <f>IF(A45="","",L45*Q45)</f>
        <v/>
      </c>
      <c r="U45" s="12" t="str">
        <f>IF(A45="","",IF(Stammdaten!P45&lt;&gt;"OK",Stammdaten!P45,IF(AND(Stammdaten!D45="Rezeptur",COUNTIFS(Rezepturen!$A$6:$A$55,Stammdaten!A45,Rezepturen!$H$6:$H$55,"&lt;&gt;OK")&gt;0),"Rezeptur prüfen",IF(I45&lt;&gt;0.19,"USt. prüfen",IF(M45&gt;0.4,"WEQ kritisch &gt;40 %",IF(M45&gt;0.35,"WEQ prüfen &gt;35 %",IF(OR(Stammdaten!M45="",TODAY()-Stammdaten!M45&gt;90),"Preisprüfung fällig","OK")))))))</f>
        <v/>
      </c>
    </row>
    <row r="46" ht="21" customHeight="1">
      <c r="A46" s="11" t="str">
        <f>IF(Stammdaten!B46="","",Stammdaten!B46)</f>
        <v/>
      </c>
      <c r="B46" s="13" t="str">
        <f>IF(Stammdaten!B46="","",Stammdaten!E46)</f>
        <v/>
      </c>
      <c r="C46" s="15" t="str">
        <f>IF(Stammdaten!B46="","",Stammdaten!F46)</f>
        <v/>
      </c>
      <c r="D46" s="15" t="str">
        <f>IF(Stammdaten!B46="","",Stammdaten!G46)</f>
        <v/>
      </c>
      <c r="E46" s="15" t="str">
        <f>IF(A46="","",IF(OR(Stammdaten!D46="Rezeptur",C46&lt;=0,D46&lt;=0),"",C46/D46))</f>
        <v/>
      </c>
      <c r="F46" s="13" t="str">
        <f>IF(A46="","",IF(Stammdaten!D46="Rezeptur",SUMIF(Rezepturen!$A$6:$A$55,Stammdaten!A46,Rezepturen!$G$6:$G$55),IFERROR(B46/E46,0)))</f>
        <v/>
      </c>
      <c r="G46" s="15" t="str">
        <f>IF(Stammdaten!B46="","",Stammdaten!I46)</f>
        <v/>
      </c>
      <c r="H46" s="13" t="str">
        <f>IF(A46="","",N46*G46)</f>
        <v/>
      </c>
      <c r="I46" s="16" t="str">
        <f>IF(Stammdaten!B46="","",Stammdaten!J46)</f>
        <v/>
      </c>
      <c r="J46" s="13" t="str">
        <f>IF(A46="","",H46*(1+I46))</f>
        <v/>
      </c>
      <c r="K46" s="13" t="str">
        <f>IF(A46="","",IF(Stammdaten!L46&gt;0,Stammdaten!L46,IFERROR(ROUND(J46/Stammdaten!K46,0)*Stammdaten!K46,0)))</f>
        <v/>
      </c>
      <c r="L46" s="13" t="str">
        <f>IF(A46="","",IFERROR(K46/(1+I46)-N46,0))</f>
        <v/>
      </c>
      <c r="M46" s="16" t="str">
        <f>IF(A46="","",IFERROR(N46/(K46/(1+I46)),0))</f>
        <v/>
      </c>
      <c r="N46" s="13" t="str">
        <f>IF(A46="","",F46*(1+O46))</f>
        <v/>
      </c>
      <c r="O46" s="16" t="str">
        <f>IF(Stammdaten!B46="","",Stammdaten!H46)</f>
        <v/>
      </c>
      <c r="P46" s="11" t="str">
        <f>IF(Stammdaten!B46="","",Stammdaten!C46)</f>
        <v/>
      </c>
      <c r="Q46" s="17" t="str">
        <f>IF(Stammdaten!B46="","",Stammdaten!N46)</f>
        <v/>
      </c>
      <c r="R46" s="13" t="str">
        <f>IF(A46="","",K46/(1+I46)*Q46)</f>
        <v/>
      </c>
      <c r="S46" s="13" t="str">
        <f>IF(A46="","",N46*Q46)</f>
        <v/>
      </c>
      <c r="T46" s="13" t="str">
        <f>IF(A46="","",L46*Q46)</f>
        <v/>
      </c>
      <c r="U46" s="11" t="str">
        <f>IF(A46="","",IF(Stammdaten!P46&lt;&gt;"OK",Stammdaten!P46,IF(AND(Stammdaten!D46="Rezeptur",COUNTIFS(Rezepturen!$A$6:$A$55,Stammdaten!A46,Rezepturen!$H$6:$H$55,"&lt;&gt;OK")&gt;0),"Rezeptur prüfen",IF(I46&lt;&gt;0.19,"USt. prüfen",IF(M46&gt;0.4,"WEQ kritisch &gt;40 %",IF(M46&gt;0.35,"WEQ prüfen &gt;35 %",IF(OR(Stammdaten!M46="",TODAY()-Stammdaten!M46&gt;90),"Preisprüfung fällig","OK")))))))</f>
        <v/>
      </c>
    </row>
    <row r="47" ht="21" customHeight="1">
      <c r="A47" s="12" t="str">
        <f>IF(Stammdaten!B47="","",Stammdaten!B47)</f>
        <v/>
      </c>
      <c r="B47" s="14" t="str">
        <f>IF(Stammdaten!B47="","",Stammdaten!E47)</f>
        <v/>
      </c>
      <c r="C47" s="18" t="str">
        <f>IF(Stammdaten!B47="","",Stammdaten!F47)</f>
        <v/>
      </c>
      <c r="D47" s="18" t="str">
        <f>IF(Stammdaten!B47="","",Stammdaten!G47)</f>
        <v/>
      </c>
      <c r="E47" s="18" t="str">
        <f>IF(A47="","",IF(OR(Stammdaten!D47="Rezeptur",C47&lt;=0,D47&lt;=0),"",C47/D47))</f>
        <v/>
      </c>
      <c r="F47" s="14" t="str">
        <f>IF(A47="","",IF(Stammdaten!D47="Rezeptur",SUMIF(Rezepturen!$A$6:$A$55,Stammdaten!A47,Rezepturen!$G$6:$G$55),IFERROR(B47/E47,0)))</f>
        <v/>
      </c>
      <c r="G47" s="18" t="str">
        <f>IF(Stammdaten!B47="","",Stammdaten!I47)</f>
        <v/>
      </c>
      <c r="H47" s="14" t="str">
        <f>IF(A47="","",N47*G47)</f>
        <v/>
      </c>
      <c r="I47" s="19" t="str">
        <f>IF(Stammdaten!B47="","",Stammdaten!J47)</f>
        <v/>
      </c>
      <c r="J47" s="14" t="str">
        <f>IF(A47="","",H47*(1+I47))</f>
        <v/>
      </c>
      <c r="K47" s="14" t="str">
        <f>IF(A47="","",IF(Stammdaten!L47&gt;0,Stammdaten!L47,IFERROR(ROUND(J47/Stammdaten!K47,0)*Stammdaten!K47,0)))</f>
        <v/>
      </c>
      <c r="L47" s="14" t="str">
        <f>IF(A47="","",IFERROR(K47/(1+I47)-N47,0))</f>
        <v/>
      </c>
      <c r="M47" s="19" t="str">
        <f>IF(A47="","",IFERROR(N47/(K47/(1+I47)),0))</f>
        <v/>
      </c>
      <c r="N47" s="14" t="str">
        <f>IF(A47="","",F47*(1+O47))</f>
        <v/>
      </c>
      <c r="O47" s="19" t="str">
        <f>IF(Stammdaten!B47="","",Stammdaten!H47)</f>
        <v/>
      </c>
      <c r="P47" s="12" t="str">
        <f>IF(Stammdaten!B47="","",Stammdaten!C47)</f>
        <v/>
      </c>
      <c r="Q47" s="20" t="str">
        <f>IF(Stammdaten!B47="","",Stammdaten!N47)</f>
        <v/>
      </c>
      <c r="R47" s="14" t="str">
        <f>IF(A47="","",K47/(1+I47)*Q47)</f>
        <v/>
      </c>
      <c r="S47" s="14" t="str">
        <f>IF(A47="","",N47*Q47)</f>
        <v/>
      </c>
      <c r="T47" s="14" t="str">
        <f>IF(A47="","",L47*Q47)</f>
        <v/>
      </c>
      <c r="U47" s="12" t="str">
        <f>IF(A47="","",IF(Stammdaten!P47&lt;&gt;"OK",Stammdaten!P47,IF(AND(Stammdaten!D47="Rezeptur",COUNTIFS(Rezepturen!$A$6:$A$55,Stammdaten!A47,Rezepturen!$H$6:$H$55,"&lt;&gt;OK")&gt;0),"Rezeptur prüfen",IF(I47&lt;&gt;0.19,"USt. prüfen",IF(M47&gt;0.4,"WEQ kritisch &gt;40 %",IF(M47&gt;0.35,"WEQ prüfen &gt;35 %",IF(OR(Stammdaten!M47="",TODAY()-Stammdaten!M47&gt;90),"Preisprüfung fällig","OK")))))))</f>
        <v/>
      </c>
    </row>
    <row r="48" ht="21" customHeight="1">
      <c r="A48" s="11" t="str">
        <f>IF(Stammdaten!B48="","",Stammdaten!B48)</f>
        <v/>
      </c>
      <c r="B48" s="13" t="str">
        <f>IF(Stammdaten!B48="","",Stammdaten!E48)</f>
        <v/>
      </c>
      <c r="C48" s="15" t="str">
        <f>IF(Stammdaten!B48="","",Stammdaten!F48)</f>
        <v/>
      </c>
      <c r="D48" s="15" t="str">
        <f>IF(Stammdaten!B48="","",Stammdaten!G48)</f>
        <v/>
      </c>
      <c r="E48" s="15" t="str">
        <f>IF(A48="","",IF(OR(Stammdaten!D48="Rezeptur",C48&lt;=0,D48&lt;=0),"",C48/D48))</f>
        <v/>
      </c>
      <c r="F48" s="13" t="str">
        <f>IF(A48="","",IF(Stammdaten!D48="Rezeptur",SUMIF(Rezepturen!$A$6:$A$55,Stammdaten!A48,Rezepturen!$G$6:$G$55),IFERROR(B48/E48,0)))</f>
        <v/>
      </c>
      <c r="G48" s="15" t="str">
        <f>IF(Stammdaten!B48="","",Stammdaten!I48)</f>
        <v/>
      </c>
      <c r="H48" s="13" t="str">
        <f>IF(A48="","",N48*G48)</f>
        <v/>
      </c>
      <c r="I48" s="16" t="str">
        <f>IF(Stammdaten!B48="","",Stammdaten!J48)</f>
        <v/>
      </c>
      <c r="J48" s="13" t="str">
        <f>IF(A48="","",H48*(1+I48))</f>
        <v/>
      </c>
      <c r="K48" s="13" t="str">
        <f>IF(A48="","",IF(Stammdaten!L48&gt;0,Stammdaten!L48,IFERROR(ROUND(J48/Stammdaten!K48,0)*Stammdaten!K48,0)))</f>
        <v/>
      </c>
      <c r="L48" s="13" t="str">
        <f>IF(A48="","",IFERROR(K48/(1+I48)-N48,0))</f>
        <v/>
      </c>
      <c r="M48" s="16" t="str">
        <f>IF(A48="","",IFERROR(N48/(K48/(1+I48)),0))</f>
        <v/>
      </c>
      <c r="N48" s="13" t="str">
        <f>IF(A48="","",F48*(1+O48))</f>
        <v/>
      </c>
      <c r="O48" s="16" t="str">
        <f>IF(Stammdaten!B48="","",Stammdaten!H48)</f>
        <v/>
      </c>
      <c r="P48" s="11" t="str">
        <f>IF(Stammdaten!B48="","",Stammdaten!C48)</f>
        <v/>
      </c>
      <c r="Q48" s="17" t="str">
        <f>IF(Stammdaten!B48="","",Stammdaten!N48)</f>
        <v/>
      </c>
      <c r="R48" s="13" t="str">
        <f>IF(A48="","",K48/(1+I48)*Q48)</f>
        <v/>
      </c>
      <c r="S48" s="13" t="str">
        <f>IF(A48="","",N48*Q48)</f>
        <v/>
      </c>
      <c r="T48" s="13" t="str">
        <f>IF(A48="","",L48*Q48)</f>
        <v/>
      </c>
      <c r="U48" s="11" t="str">
        <f>IF(A48="","",IF(Stammdaten!P48&lt;&gt;"OK",Stammdaten!P48,IF(AND(Stammdaten!D48="Rezeptur",COUNTIFS(Rezepturen!$A$6:$A$55,Stammdaten!A48,Rezepturen!$H$6:$H$55,"&lt;&gt;OK")&gt;0),"Rezeptur prüfen",IF(I48&lt;&gt;0.19,"USt. prüfen",IF(M48&gt;0.4,"WEQ kritisch &gt;40 %",IF(M48&gt;0.35,"WEQ prüfen &gt;35 %",IF(OR(Stammdaten!M48="",TODAY()-Stammdaten!M48&gt;90),"Preisprüfung fällig","OK")))))))</f>
        <v/>
      </c>
    </row>
    <row r="49" ht="21" customHeight="1">
      <c r="A49" s="12" t="str">
        <f>IF(Stammdaten!B49="","",Stammdaten!B49)</f>
        <v/>
      </c>
      <c r="B49" s="14" t="str">
        <f>IF(Stammdaten!B49="","",Stammdaten!E49)</f>
        <v/>
      </c>
      <c r="C49" s="18" t="str">
        <f>IF(Stammdaten!B49="","",Stammdaten!F49)</f>
        <v/>
      </c>
      <c r="D49" s="18" t="str">
        <f>IF(Stammdaten!B49="","",Stammdaten!G49)</f>
        <v/>
      </c>
      <c r="E49" s="18" t="str">
        <f>IF(A49="","",IF(OR(Stammdaten!D49="Rezeptur",C49&lt;=0,D49&lt;=0),"",C49/D49))</f>
        <v/>
      </c>
      <c r="F49" s="14" t="str">
        <f>IF(A49="","",IF(Stammdaten!D49="Rezeptur",SUMIF(Rezepturen!$A$6:$A$55,Stammdaten!A49,Rezepturen!$G$6:$G$55),IFERROR(B49/E49,0)))</f>
        <v/>
      </c>
      <c r="G49" s="18" t="str">
        <f>IF(Stammdaten!B49="","",Stammdaten!I49)</f>
        <v/>
      </c>
      <c r="H49" s="14" t="str">
        <f>IF(A49="","",N49*G49)</f>
        <v/>
      </c>
      <c r="I49" s="19" t="str">
        <f>IF(Stammdaten!B49="","",Stammdaten!J49)</f>
        <v/>
      </c>
      <c r="J49" s="14" t="str">
        <f>IF(A49="","",H49*(1+I49))</f>
        <v/>
      </c>
      <c r="K49" s="14" t="str">
        <f>IF(A49="","",IF(Stammdaten!L49&gt;0,Stammdaten!L49,IFERROR(ROUND(J49/Stammdaten!K49,0)*Stammdaten!K49,0)))</f>
        <v/>
      </c>
      <c r="L49" s="14" t="str">
        <f>IF(A49="","",IFERROR(K49/(1+I49)-N49,0))</f>
        <v/>
      </c>
      <c r="M49" s="19" t="str">
        <f>IF(A49="","",IFERROR(N49/(K49/(1+I49)),0))</f>
        <v/>
      </c>
      <c r="N49" s="14" t="str">
        <f>IF(A49="","",F49*(1+O49))</f>
        <v/>
      </c>
      <c r="O49" s="19" t="str">
        <f>IF(Stammdaten!B49="","",Stammdaten!H49)</f>
        <v/>
      </c>
      <c r="P49" s="12" t="str">
        <f>IF(Stammdaten!B49="","",Stammdaten!C49)</f>
        <v/>
      </c>
      <c r="Q49" s="20" t="str">
        <f>IF(Stammdaten!B49="","",Stammdaten!N49)</f>
        <v/>
      </c>
      <c r="R49" s="14" t="str">
        <f>IF(A49="","",K49/(1+I49)*Q49)</f>
        <v/>
      </c>
      <c r="S49" s="14" t="str">
        <f>IF(A49="","",N49*Q49)</f>
        <v/>
      </c>
      <c r="T49" s="14" t="str">
        <f>IF(A49="","",L49*Q49)</f>
        <v/>
      </c>
      <c r="U49" s="12" t="str">
        <f>IF(A49="","",IF(Stammdaten!P49&lt;&gt;"OK",Stammdaten!P49,IF(AND(Stammdaten!D49="Rezeptur",COUNTIFS(Rezepturen!$A$6:$A$55,Stammdaten!A49,Rezepturen!$H$6:$H$55,"&lt;&gt;OK")&gt;0),"Rezeptur prüfen",IF(I49&lt;&gt;0.19,"USt. prüfen",IF(M49&gt;0.4,"WEQ kritisch &gt;40 %",IF(M49&gt;0.35,"WEQ prüfen &gt;35 %",IF(OR(Stammdaten!M49="",TODAY()-Stammdaten!M49&gt;90),"Preisprüfung fällig","OK")))))))</f>
        <v/>
      </c>
    </row>
    <row r="50" ht="21" customHeight="1">
      <c r="A50" s="11" t="str">
        <f>IF(Stammdaten!B50="","",Stammdaten!B50)</f>
        <v/>
      </c>
      <c r="B50" s="13" t="str">
        <f>IF(Stammdaten!B50="","",Stammdaten!E50)</f>
        <v/>
      </c>
      <c r="C50" s="15" t="str">
        <f>IF(Stammdaten!B50="","",Stammdaten!F50)</f>
        <v/>
      </c>
      <c r="D50" s="15" t="str">
        <f>IF(Stammdaten!B50="","",Stammdaten!G50)</f>
        <v/>
      </c>
      <c r="E50" s="15" t="str">
        <f>IF(A50="","",IF(OR(Stammdaten!D50="Rezeptur",C50&lt;=0,D50&lt;=0),"",C50/D50))</f>
        <v/>
      </c>
      <c r="F50" s="13" t="str">
        <f>IF(A50="","",IF(Stammdaten!D50="Rezeptur",SUMIF(Rezepturen!$A$6:$A$55,Stammdaten!A50,Rezepturen!$G$6:$G$55),IFERROR(B50/E50,0)))</f>
        <v/>
      </c>
      <c r="G50" s="15" t="str">
        <f>IF(Stammdaten!B50="","",Stammdaten!I50)</f>
        <v/>
      </c>
      <c r="H50" s="13" t="str">
        <f>IF(A50="","",N50*G50)</f>
        <v/>
      </c>
      <c r="I50" s="16" t="str">
        <f>IF(Stammdaten!B50="","",Stammdaten!J50)</f>
        <v/>
      </c>
      <c r="J50" s="13" t="str">
        <f>IF(A50="","",H50*(1+I50))</f>
        <v/>
      </c>
      <c r="K50" s="13" t="str">
        <f>IF(A50="","",IF(Stammdaten!L50&gt;0,Stammdaten!L50,IFERROR(ROUND(J50/Stammdaten!K50,0)*Stammdaten!K50,0)))</f>
        <v/>
      </c>
      <c r="L50" s="13" t="str">
        <f>IF(A50="","",IFERROR(K50/(1+I50)-N50,0))</f>
        <v/>
      </c>
      <c r="M50" s="16" t="str">
        <f>IF(A50="","",IFERROR(N50/(K50/(1+I50)),0))</f>
        <v/>
      </c>
      <c r="N50" s="13" t="str">
        <f>IF(A50="","",F50*(1+O50))</f>
        <v/>
      </c>
      <c r="O50" s="16" t="str">
        <f>IF(Stammdaten!B50="","",Stammdaten!H50)</f>
        <v/>
      </c>
      <c r="P50" s="11" t="str">
        <f>IF(Stammdaten!B50="","",Stammdaten!C50)</f>
        <v/>
      </c>
      <c r="Q50" s="17" t="str">
        <f>IF(Stammdaten!B50="","",Stammdaten!N50)</f>
        <v/>
      </c>
      <c r="R50" s="13" t="str">
        <f>IF(A50="","",K50/(1+I50)*Q50)</f>
        <v/>
      </c>
      <c r="S50" s="13" t="str">
        <f>IF(A50="","",N50*Q50)</f>
        <v/>
      </c>
      <c r="T50" s="13" t="str">
        <f>IF(A50="","",L50*Q50)</f>
        <v/>
      </c>
      <c r="U50" s="11" t="str">
        <f>IF(A50="","",IF(Stammdaten!P50&lt;&gt;"OK",Stammdaten!P50,IF(AND(Stammdaten!D50="Rezeptur",COUNTIFS(Rezepturen!$A$6:$A$55,Stammdaten!A50,Rezepturen!$H$6:$H$55,"&lt;&gt;OK")&gt;0),"Rezeptur prüfen",IF(I50&lt;&gt;0.19,"USt. prüfen",IF(M50&gt;0.4,"WEQ kritisch &gt;40 %",IF(M50&gt;0.35,"WEQ prüfen &gt;35 %",IF(OR(Stammdaten!M50="",TODAY()-Stammdaten!M50&gt;90),"Preisprüfung fällig","OK")))))))</f>
        <v/>
      </c>
    </row>
    <row r="51" ht="21" customHeight="1">
      <c r="A51" s="12" t="str">
        <f>IF(Stammdaten!B51="","",Stammdaten!B51)</f>
        <v/>
      </c>
      <c r="B51" s="14" t="str">
        <f>IF(Stammdaten!B51="","",Stammdaten!E51)</f>
        <v/>
      </c>
      <c r="C51" s="18" t="str">
        <f>IF(Stammdaten!B51="","",Stammdaten!F51)</f>
        <v/>
      </c>
      <c r="D51" s="18" t="str">
        <f>IF(Stammdaten!B51="","",Stammdaten!G51)</f>
        <v/>
      </c>
      <c r="E51" s="18" t="str">
        <f>IF(A51="","",IF(OR(Stammdaten!D51="Rezeptur",C51&lt;=0,D51&lt;=0),"",C51/D51))</f>
        <v/>
      </c>
      <c r="F51" s="14" t="str">
        <f>IF(A51="","",IF(Stammdaten!D51="Rezeptur",SUMIF(Rezepturen!$A$6:$A$55,Stammdaten!A51,Rezepturen!$G$6:$G$55),IFERROR(B51/E51,0)))</f>
        <v/>
      </c>
      <c r="G51" s="18" t="str">
        <f>IF(Stammdaten!B51="","",Stammdaten!I51)</f>
        <v/>
      </c>
      <c r="H51" s="14" t="str">
        <f>IF(A51="","",N51*G51)</f>
        <v/>
      </c>
      <c r="I51" s="19" t="str">
        <f>IF(Stammdaten!B51="","",Stammdaten!J51)</f>
        <v/>
      </c>
      <c r="J51" s="14" t="str">
        <f>IF(A51="","",H51*(1+I51))</f>
        <v/>
      </c>
      <c r="K51" s="14" t="str">
        <f>IF(A51="","",IF(Stammdaten!L51&gt;0,Stammdaten!L51,IFERROR(ROUND(J51/Stammdaten!K51,0)*Stammdaten!K51,0)))</f>
        <v/>
      </c>
      <c r="L51" s="14" t="str">
        <f>IF(A51="","",IFERROR(K51/(1+I51)-N51,0))</f>
        <v/>
      </c>
      <c r="M51" s="19" t="str">
        <f>IF(A51="","",IFERROR(N51/(K51/(1+I51)),0))</f>
        <v/>
      </c>
      <c r="N51" s="14" t="str">
        <f>IF(A51="","",F51*(1+O51))</f>
        <v/>
      </c>
      <c r="O51" s="19" t="str">
        <f>IF(Stammdaten!B51="","",Stammdaten!H51)</f>
        <v/>
      </c>
      <c r="P51" s="12" t="str">
        <f>IF(Stammdaten!B51="","",Stammdaten!C51)</f>
        <v/>
      </c>
      <c r="Q51" s="20" t="str">
        <f>IF(Stammdaten!B51="","",Stammdaten!N51)</f>
        <v/>
      </c>
      <c r="R51" s="14" t="str">
        <f>IF(A51="","",K51/(1+I51)*Q51)</f>
        <v/>
      </c>
      <c r="S51" s="14" t="str">
        <f>IF(A51="","",N51*Q51)</f>
        <v/>
      </c>
      <c r="T51" s="14" t="str">
        <f>IF(A51="","",L51*Q51)</f>
        <v/>
      </c>
      <c r="U51" s="12" t="str">
        <f>IF(A51="","",IF(Stammdaten!P51&lt;&gt;"OK",Stammdaten!P51,IF(AND(Stammdaten!D51="Rezeptur",COUNTIFS(Rezepturen!$A$6:$A$55,Stammdaten!A51,Rezepturen!$H$6:$H$55,"&lt;&gt;OK")&gt;0),"Rezeptur prüfen",IF(I51&lt;&gt;0.19,"USt. prüfen",IF(M51&gt;0.4,"WEQ kritisch &gt;40 %",IF(M51&gt;0.35,"WEQ prüfen &gt;35 %",IF(OR(Stammdaten!M51="",TODAY()-Stammdaten!M51&gt;90),"Preisprüfung fällig","OK")))))))</f>
        <v/>
      </c>
    </row>
    <row r="52" ht="21" customHeight="1">
      <c r="A52" s="11" t="str">
        <f>IF(Stammdaten!B52="","",Stammdaten!B52)</f>
        <v/>
      </c>
      <c r="B52" s="13" t="str">
        <f>IF(Stammdaten!B52="","",Stammdaten!E52)</f>
        <v/>
      </c>
      <c r="C52" s="15" t="str">
        <f>IF(Stammdaten!B52="","",Stammdaten!F52)</f>
        <v/>
      </c>
      <c r="D52" s="15" t="str">
        <f>IF(Stammdaten!B52="","",Stammdaten!G52)</f>
        <v/>
      </c>
      <c r="E52" s="15" t="str">
        <f>IF(A52="","",IF(OR(Stammdaten!D52="Rezeptur",C52&lt;=0,D52&lt;=0),"",C52/D52))</f>
        <v/>
      </c>
      <c r="F52" s="13" t="str">
        <f>IF(A52="","",IF(Stammdaten!D52="Rezeptur",SUMIF(Rezepturen!$A$6:$A$55,Stammdaten!A52,Rezepturen!$G$6:$G$55),IFERROR(B52/E52,0)))</f>
        <v/>
      </c>
      <c r="G52" s="15" t="str">
        <f>IF(Stammdaten!B52="","",Stammdaten!I52)</f>
        <v/>
      </c>
      <c r="H52" s="13" t="str">
        <f>IF(A52="","",N52*G52)</f>
        <v/>
      </c>
      <c r="I52" s="16" t="str">
        <f>IF(Stammdaten!B52="","",Stammdaten!J52)</f>
        <v/>
      </c>
      <c r="J52" s="13" t="str">
        <f>IF(A52="","",H52*(1+I52))</f>
        <v/>
      </c>
      <c r="K52" s="13" t="str">
        <f>IF(A52="","",IF(Stammdaten!L52&gt;0,Stammdaten!L52,IFERROR(ROUND(J52/Stammdaten!K52,0)*Stammdaten!K52,0)))</f>
        <v/>
      </c>
      <c r="L52" s="13" t="str">
        <f>IF(A52="","",IFERROR(K52/(1+I52)-N52,0))</f>
        <v/>
      </c>
      <c r="M52" s="16" t="str">
        <f>IF(A52="","",IFERROR(N52/(K52/(1+I52)),0))</f>
        <v/>
      </c>
      <c r="N52" s="13" t="str">
        <f>IF(A52="","",F52*(1+O52))</f>
        <v/>
      </c>
      <c r="O52" s="16" t="str">
        <f>IF(Stammdaten!B52="","",Stammdaten!H52)</f>
        <v/>
      </c>
      <c r="P52" s="11" t="str">
        <f>IF(Stammdaten!B52="","",Stammdaten!C52)</f>
        <v/>
      </c>
      <c r="Q52" s="17" t="str">
        <f>IF(Stammdaten!B52="","",Stammdaten!N52)</f>
        <v/>
      </c>
      <c r="R52" s="13" t="str">
        <f>IF(A52="","",K52/(1+I52)*Q52)</f>
        <v/>
      </c>
      <c r="S52" s="13" t="str">
        <f>IF(A52="","",N52*Q52)</f>
        <v/>
      </c>
      <c r="T52" s="13" t="str">
        <f>IF(A52="","",L52*Q52)</f>
        <v/>
      </c>
      <c r="U52" s="11" t="str">
        <f>IF(A52="","",IF(Stammdaten!P52&lt;&gt;"OK",Stammdaten!P52,IF(AND(Stammdaten!D52="Rezeptur",COUNTIFS(Rezepturen!$A$6:$A$55,Stammdaten!A52,Rezepturen!$H$6:$H$55,"&lt;&gt;OK")&gt;0),"Rezeptur prüfen",IF(I52&lt;&gt;0.19,"USt. prüfen",IF(M52&gt;0.4,"WEQ kritisch &gt;40 %",IF(M52&gt;0.35,"WEQ prüfen &gt;35 %",IF(OR(Stammdaten!M52="",TODAY()-Stammdaten!M52&gt;90),"Preisprüfung fällig","OK")))))))</f>
        <v/>
      </c>
    </row>
    <row r="53" ht="21" customHeight="1">
      <c r="A53" s="12" t="str">
        <f>IF(Stammdaten!B53="","",Stammdaten!B53)</f>
        <v/>
      </c>
      <c r="B53" s="14" t="str">
        <f>IF(Stammdaten!B53="","",Stammdaten!E53)</f>
        <v/>
      </c>
      <c r="C53" s="18" t="str">
        <f>IF(Stammdaten!B53="","",Stammdaten!F53)</f>
        <v/>
      </c>
      <c r="D53" s="18" t="str">
        <f>IF(Stammdaten!B53="","",Stammdaten!G53)</f>
        <v/>
      </c>
      <c r="E53" s="18" t="str">
        <f>IF(A53="","",IF(OR(Stammdaten!D53="Rezeptur",C53&lt;=0,D53&lt;=0),"",C53/D53))</f>
        <v/>
      </c>
      <c r="F53" s="14" t="str">
        <f>IF(A53="","",IF(Stammdaten!D53="Rezeptur",SUMIF(Rezepturen!$A$6:$A$55,Stammdaten!A53,Rezepturen!$G$6:$G$55),IFERROR(B53/E53,0)))</f>
        <v/>
      </c>
      <c r="G53" s="18" t="str">
        <f>IF(Stammdaten!B53="","",Stammdaten!I53)</f>
        <v/>
      </c>
      <c r="H53" s="14" t="str">
        <f>IF(A53="","",N53*G53)</f>
        <v/>
      </c>
      <c r="I53" s="19" t="str">
        <f>IF(Stammdaten!B53="","",Stammdaten!J53)</f>
        <v/>
      </c>
      <c r="J53" s="14" t="str">
        <f>IF(A53="","",H53*(1+I53))</f>
        <v/>
      </c>
      <c r="K53" s="14" t="str">
        <f>IF(A53="","",IF(Stammdaten!L53&gt;0,Stammdaten!L53,IFERROR(ROUND(J53/Stammdaten!K53,0)*Stammdaten!K53,0)))</f>
        <v/>
      </c>
      <c r="L53" s="14" t="str">
        <f>IF(A53="","",IFERROR(K53/(1+I53)-N53,0))</f>
        <v/>
      </c>
      <c r="M53" s="19" t="str">
        <f>IF(A53="","",IFERROR(N53/(K53/(1+I53)),0))</f>
        <v/>
      </c>
      <c r="N53" s="14" t="str">
        <f>IF(A53="","",F53*(1+O53))</f>
        <v/>
      </c>
      <c r="O53" s="19" t="str">
        <f>IF(Stammdaten!B53="","",Stammdaten!H53)</f>
        <v/>
      </c>
      <c r="P53" s="12" t="str">
        <f>IF(Stammdaten!B53="","",Stammdaten!C53)</f>
        <v/>
      </c>
      <c r="Q53" s="20" t="str">
        <f>IF(Stammdaten!B53="","",Stammdaten!N53)</f>
        <v/>
      </c>
      <c r="R53" s="14" t="str">
        <f>IF(A53="","",K53/(1+I53)*Q53)</f>
        <v/>
      </c>
      <c r="S53" s="14" t="str">
        <f>IF(A53="","",N53*Q53)</f>
        <v/>
      </c>
      <c r="T53" s="14" t="str">
        <f>IF(A53="","",L53*Q53)</f>
        <v/>
      </c>
      <c r="U53" s="12" t="str">
        <f>IF(A53="","",IF(Stammdaten!P53&lt;&gt;"OK",Stammdaten!P53,IF(AND(Stammdaten!D53="Rezeptur",COUNTIFS(Rezepturen!$A$6:$A$55,Stammdaten!A53,Rezepturen!$H$6:$H$55,"&lt;&gt;OK")&gt;0),"Rezeptur prüfen",IF(I53&lt;&gt;0.19,"USt. prüfen",IF(M53&gt;0.4,"WEQ kritisch &gt;40 %",IF(M53&gt;0.35,"WEQ prüfen &gt;35 %",IF(OR(Stammdaten!M53="",TODAY()-Stammdaten!M53&gt;90),"Preisprüfung fällig","OK")))))))</f>
        <v/>
      </c>
    </row>
    <row r="54" ht="21" customHeight="1">
      <c r="A54" s="11" t="str">
        <f>IF(Stammdaten!B54="","",Stammdaten!B54)</f>
        <v/>
      </c>
      <c r="B54" s="13" t="str">
        <f>IF(Stammdaten!B54="","",Stammdaten!E54)</f>
        <v/>
      </c>
      <c r="C54" s="15" t="str">
        <f>IF(Stammdaten!B54="","",Stammdaten!F54)</f>
        <v/>
      </c>
      <c r="D54" s="15" t="str">
        <f>IF(Stammdaten!B54="","",Stammdaten!G54)</f>
        <v/>
      </c>
      <c r="E54" s="15" t="str">
        <f>IF(A54="","",IF(OR(Stammdaten!D54="Rezeptur",C54&lt;=0,D54&lt;=0),"",C54/D54))</f>
        <v/>
      </c>
      <c r="F54" s="13" t="str">
        <f>IF(A54="","",IF(Stammdaten!D54="Rezeptur",SUMIF(Rezepturen!$A$6:$A$55,Stammdaten!A54,Rezepturen!$G$6:$G$55),IFERROR(B54/E54,0)))</f>
        <v/>
      </c>
      <c r="G54" s="15" t="str">
        <f>IF(Stammdaten!B54="","",Stammdaten!I54)</f>
        <v/>
      </c>
      <c r="H54" s="13" t="str">
        <f>IF(A54="","",N54*G54)</f>
        <v/>
      </c>
      <c r="I54" s="16" t="str">
        <f>IF(Stammdaten!B54="","",Stammdaten!J54)</f>
        <v/>
      </c>
      <c r="J54" s="13" t="str">
        <f>IF(A54="","",H54*(1+I54))</f>
        <v/>
      </c>
      <c r="K54" s="13" t="str">
        <f>IF(A54="","",IF(Stammdaten!L54&gt;0,Stammdaten!L54,IFERROR(ROUND(J54/Stammdaten!K54,0)*Stammdaten!K54,0)))</f>
        <v/>
      </c>
      <c r="L54" s="13" t="str">
        <f>IF(A54="","",IFERROR(K54/(1+I54)-N54,0))</f>
        <v/>
      </c>
      <c r="M54" s="16" t="str">
        <f>IF(A54="","",IFERROR(N54/(K54/(1+I54)),0))</f>
        <v/>
      </c>
      <c r="N54" s="13" t="str">
        <f>IF(A54="","",F54*(1+O54))</f>
        <v/>
      </c>
      <c r="O54" s="16" t="str">
        <f>IF(Stammdaten!B54="","",Stammdaten!H54)</f>
        <v/>
      </c>
      <c r="P54" s="11" t="str">
        <f>IF(Stammdaten!B54="","",Stammdaten!C54)</f>
        <v/>
      </c>
      <c r="Q54" s="17" t="str">
        <f>IF(Stammdaten!B54="","",Stammdaten!N54)</f>
        <v/>
      </c>
      <c r="R54" s="13" t="str">
        <f>IF(A54="","",K54/(1+I54)*Q54)</f>
        <v/>
      </c>
      <c r="S54" s="13" t="str">
        <f>IF(A54="","",N54*Q54)</f>
        <v/>
      </c>
      <c r="T54" s="13" t="str">
        <f>IF(A54="","",L54*Q54)</f>
        <v/>
      </c>
      <c r="U54" s="11" t="str">
        <f>IF(A54="","",IF(Stammdaten!P54&lt;&gt;"OK",Stammdaten!P54,IF(AND(Stammdaten!D54="Rezeptur",COUNTIFS(Rezepturen!$A$6:$A$55,Stammdaten!A54,Rezepturen!$H$6:$H$55,"&lt;&gt;OK")&gt;0),"Rezeptur prüfen",IF(I54&lt;&gt;0.19,"USt. prüfen",IF(M54&gt;0.4,"WEQ kritisch &gt;40 %",IF(M54&gt;0.35,"WEQ prüfen &gt;35 %",IF(OR(Stammdaten!M54="",TODAY()-Stammdaten!M54&gt;90),"Preisprüfung fällig","OK")))))))</f>
        <v/>
      </c>
    </row>
    <row r="55" ht="21" customHeight="1">
      <c r="A55" s="12" t="str">
        <f>IF(Stammdaten!B55="","",Stammdaten!B55)</f>
        <v/>
      </c>
      <c r="B55" s="14" t="str">
        <f>IF(Stammdaten!B55="","",Stammdaten!E55)</f>
        <v/>
      </c>
      <c r="C55" s="18" t="str">
        <f>IF(Stammdaten!B55="","",Stammdaten!F55)</f>
        <v/>
      </c>
      <c r="D55" s="18" t="str">
        <f>IF(Stammdaten!B55="","",Stammdaten!G55)</f>
        <v/>
      </c>
      <c r="E55" s="18" t="str">
        <f>IF(A55="","",IF(OR(Stammdaten!D55="Rezeptur",C55&lt;=0,D55&lt;=0),"",C55/D55))</f>
        <v/>
      </c>
      <c r="F55" s="14" t="str">
        <f>IF(A55="","",IF(Stammdaten!D55="Rezeptur",SUMIF(Rezepturen!$A$6:$A$55,Stammdaten!A55,Rezepturen!$G$6:$G$55),IFERROR(B55/E55,0)))</f>
        <v/>
      </c>
      <c r="G55" s="18" t="str">
        <f>IF(Stammdaten!B55="","",Stammdaten!I55)</f>
        <v/>
      </c>
      <c r="H55" s="14" t="str">
        <f>IF(A55="","",N55*G55)</f>
        <v/>
      </c>
      <c r="I55" s="19" t="str">
        <f>IF(Stammdaten!B55="","",Stammdaten!J55)</f>
        <v/>
      </c>
      <c r="J55" s="14" t="str">
        <f>IF(A55="","",H55*(1+I55))</f>
        <v/>
      </c>
      <c r="K55" s="14" t="str">
        <f>IF(A55="","",IF(Stammdaten!L55&gt;0,Stammdaten!L55,IFERROR(ROUND(J55/Stammdaten!K55,0)*Stammdaten!K55,0)))</f>
        <v/>
      </c>
      <c r="L55" s="14" t="str">
        <f>IF(A55="","",IFERROR(K55/(1+I55)-N55,0))</f>
        <v/>
      </c>
      <c r="M55" s="19" t="str">
        <f>IF(A55="","",IFERROR(N55/(K55/(1+I55)),0))</f>
        <v/>
      </c>
      <c r="N55" s="14" t="str">
        <f>IF(A55="","",F55*(1+O55))</f>
        <v/>
      </c>
      <c r="O55" s="19" t="str">
        <f>IF(Stammdaten!B55="","",Stammdaten!H55)</f>
        <v/>
      </c>
      <c r="P55" s="12" t="str">
        <f>IF(Stammdaten!B55="","",Stammdaten!C55)</f>
        <v/>
      </c>
      <c r="Q55" s="20" t="str">
        <f>IF(Stammdaten!B55="","",Stammdaten!N55)</f>
        <v/>
      </c>
      <c r="R55" s="14" t="str">
        <f>IF(A55="","",K55/(1+I55)*Q55)</f>
        <v/>
      </c>
      <c r="S55" s="14" t="str">
        <f>IF(A55="","",N55*Q55)</f>
        <v/>
      </c>
      <c r="T55" s="14" t="str">
        <f>IF(A55="","",L55*Q55)</f>
        <v/>
      </c>
      <c r="U55" s="12" t="str">
        <f>IF(A55="","",IF(Stammdaten!P55&lt;&gt;"OK",Stammdaten!P55,IF(AND(Stammdaten!D55="Rezeptur",COUNTIFS(Rezepturen!$A$6:$A$55,Stammdaten!A55,Rezepturen!$H$6:$H$55,"&lt;&gt;OK")&gt;0),"Rezeptur prüfen",IF(I55&lt;&gt;0.19,"USt. prüfen",IF(M55&gt;0.4,"WEQ kritisch &gt;40 %",IF(M55&gt;0.35,"WEQ prüfen &gt;35 %",IF(OR(Stammdaten!M55="",TODAY()-Stammdaten!M55&gt;90),"Preisprüfung fällig","OK")))))))</f>
        <v/>
      </c>
    </row>
    <row r="57" ht="21" customHeight="1">
      <c r="A57" s="29" t="inlineStr">
        <is>
          <t>Plan-Summe | gewichtete WEQ rechts im Auswertungsblatt</t>
        </is>
      </c>
      <c r="B57" s="21" t="n"/>
      <c r="C57" s="21" t="n"/>
      <c r="D57" s="21" t="n"/>
      <c r="E57" s="21" t="n"/>
      <c r="F57" s="21" t="n"/>
      <c r="G57" s="21" t="n"/>
      <c r="H57" s="21" t="n"/>
      <c r="I57" s="21" t="n"/>
      <c r="J57" s="21" t="n"/>
      <c r="K57" s="21" t="n"/>
      <c r="L57" s="21" t="n"/>
      <c r="M57" s="21" t="n"/>
      <c r="N57" s="21" t="n"/>
      <c r="O57" s="21" t="n"/>
      <c r="P57" s="21" t="n"/>
      <c r="Q57" s="20">
        <f>SUM(Q6:Q55)</f>
        <v>1010</v>
      </c>
      <c r="R57" s="14">
        <f>SUM(R6:R55)</f>
        <v>3410.08403361345</v>
      </c>
      <c r="S57" s="14">
        <f>SUM(S6:S55)</f>
        <v>723.455285714286</v>
      </c>
      <c r="T57" s="14">
        <f>SUM(T6:T55)</f>
        <v>2686.62874789916</v>
      </c>
    </row>
  </sheetData>
  <autoFilter ref="A5:U55"/>
  <mergeCells count="5">
    <mergeCell ref="A4:U4"/>
    <mergeCell ref="A2:U2"/>
    <mergeCell ref="A1:U1"/>
    <mergeCell ref="A57:P57"/>
    <mergeCell ref="A3:U3"/>
  </mergeCells>
  <conditionalFormatting sqref="M6:M55">
    <cfRule type="cellIs" priority="1" operator="greaterThan" dxfId="0">
      <formula>0.35</formula>
    </cfRule>
    <cfRule type="colorScale" priority="2">
      <colorScale>
        <cfvo type="num" val="0.15"/>
        <cfvo type="num" val="0.25"/>
        <cfvo type="num" val="0.4"/>
        <color rgb="00DAEEE8"/>
        <color rgb="00FFF3CE"/>
        <color rgb="00F6B7B7"/>
      </colorScale>
    </cfRule>
  </conditionalFormatting>
  <conditionalFormatting sqref="L6:L55">
    <cfRule type="dataBar" priority="3">
      <dataBar showValue="1">
        <cfvo type="num" val="0"/>
        <cfvo type="max"/>
        <color rgb="00167D8D"/>
      </dataBar>
    </cfRule>
  </conditionalFormatting>
  <conditionalFormatting sqref="T6:T55">
    <cfRule type="dataBar" priority="4">
      <dataBar showValue="1">
        <cfvo type="num" val="0"/>
        <cfvo type="max"/>
        <color rgb="00167D8D"/>
      </dataBar>
    </cfRule>
  </conditionalFormatting>
  <printOptions horizontalCentered="1"/>
  <pageMargins left="0.75" right="0.75" top="1" bottom="1" header="0.5" footer="0.5"/>
  <pageSetup orientation="landscape" paperSize="8" fitToHeight="0" fitToWidth="1"/>
</worksheet>
</file>

<file path=xl/worksheets/sheet2.xml><?xml version="1.0" encoding="utf-8"?>
<worksheet xmlns="http://schemas.openxmlformats.org/spreadsheetml/2006/main">
  <sheetPr>
    <tabColor rgb="001769AA"/>
    <outlinePr summaryBelow="1" summaryRight="1"/>
    <pageSetUpPr fitToPage="1"/>
  </sheetPr>
  <dimension ref="A1:P55"/>
  <sheetViews>
    <sheetView showGridLines="0" zoomScale="85" workbookViewId="0">
      <pane xSplit="2" ySplit="5" topLeftCell="C6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21"/>
  <cols>
    <col width="13" customWidth="1" min="1" max="1"/>
    <col width="26" customWidth="1" min="2" max="2"/>
    <col width="25" customWidth="1" min="3" max="3"/>
    <col width="16" customWidth="1" min="4" max="4"/>
    <col width="16" customWidth="1" min="5" max="5"/>
    <col width="17" customWidth="1" min="6" max="6"/>
    <col width="17" customWidth="1" min="7" max="7"/>
    <col width="14" customWidth="1" min="8" max="8"/>
    <col width="13" customWidth="1" min="9" max="9"/>
    <col width="12" customWidth="1" min="10" max="10"/>
    <col width="14" customWidth="1" min="11" max="11"/>
    <col width="15" customWidth="1" min="12" max="12"/>
    <col width="17" customWidth="1" min="13" max="13"/>
    <col width="17" customWidth="1" min="14" max="14"/>
    <col width="20" customWidth="1" min="15" max="15"/>
    <col width="26" customWidth="1" min="16" max="16"/>
  </cols>
  <sheetData>
    <row r="1" ht="36" customHeight="1">
      <c r="A1" s="1" t="inlineStr">
        <is>
          <t>Getränke-Stammdaten</t>
        </is>
      </c>
    </row>
    <row r="2" ht="36" customHeight="1">
      <c r="A2" s="2" t="inlineStr">
        <is>
          <t>Blaue Felder bearbeiten · 50 Artikelplätze · Beispiele ersetzen · Planportionen dienen nur einer frei gewählten Vergleichsperiode.</t>
        </is>
      </c>
    </row>
    <row r="3" ht="36" customHeight="1">
      <c r="A3" s="25" t="inlineStr">
        <is>
          <t>Rezepturartikel: Einkauf, Gebinde und Portion dürfen leer bleiben; Zutaten im Blatt Rezepturen derselben Artikelnummer zuordnen.</t>
        </is>
      </c>
      <c r="B3" s="21" t="n"/>
      <c r="C3" s="21" t="n"/>
      <c r="D3" s="21" t="n"/>
      <c r="E3" s="21" t="n"/>
      <c r="F3" s="21" t="n"/>
      <c r="G3" s="21" t="n"/>
      <c r="H3" s="21" t="n"/>
      <c r="I3" s="21" t="n"/>
      <c r="J3" s="21" t="n"/>
      <c r="K3" s="21" t="n"/>
      <c r="L3" s="21" t="n"/>
      <c r="M3" s="21" t="n"/>
      <c r="N3" s="21" t="n"/>
      <c r="O3" s="21" t="n"/>
      <c r="P3" s="21" t="n"/>
    </row>
    <row r="4" ht="36" customHeight="1">
      <c r="A4" s="25" t="inlineStr">
        <is>
          <t>Preisprüfung mindestens quartalsweise. Regelbetrieb: 19 % USt. Die Planportionen sind keine historischen Verkaufsdaten.</t>
        </is>
      </c>
      <c r="B4" s="21" t="n"/>
      <c r="C4" s="21" t="n"/>
      <c r="D4" s="21" t="n"/>
      <c r="E4" s="21" t="n"/>
      <c r="F4" s="21" t="n"/>
      <c r="G4" s="21" t="n"/>
      <c r="H4" s="21" t="n"/>
      <c r="I4" s="21" t="n"/>
      <c r="J4" s="21" t="n"/>
      <c r="K4" s="21" t="n"/>
      <c r="L4" s="21" t="n"/>
      <c r="M4" s="21" t="n"/>
      <c r="N4" s="21" t="n"/>
      <c r="O4" s="21" t="n"/>
      <c r="P4" s="21" t="n"/>
    </row>
    <row r="5" ht="45" customHeight="1">
      <c r="A5" s="4" t="inlineStr">
        <is>
          <t>Artikel-Nr.</t>
        </is>
      </c>
      <c r="B5" s="4" t="inlineStr">
        <is>
          <t>Getränk</t>
        </is>
      </c>
      <c r="C5" s="4" t="inlineStr">
        <is>
          <t>Warengruppe</t>
        </is>
      </c>
      <c r="D5" s="4" t="inlineStr">
        <is>
          <t>Kostenquelle</t>
        </is>
      </c>
      <c r="E5" s="4" t="inlineStr">
        <is>
          <t>Gebinde-EK netto</t>
        </is>
      </c>
      <c r="F5" s="4" t="inlineStr">
        <is>
          <t>Gebinde ml / g / Stk.</t>
        </is>
      </c>
      <c r="G5" s="4" t="inlineStr">
        <is>
          <t>Portion gleiche Einheit</t>
        </is>
      </c>
      <c r="H5" s="4" t="inlineStr">
        <is>
          <t>Schwund</t>
        </is>
      </c>
      <c r="I5" s="4" t="inlineStr">
        <is>
          <t>Faktor</t>
        </is>
      </c>
      <c r="J5" s="4" t="inlineStr">
        <is>
          <t>USt.</t>
        </is>
      </c>
      <c r="K5" s="4" t="inlineStr">
        <is>
          <t>Rundung €</t>
        </is>
      </c>
      <c r="L5" s="4" t="inlineStr">
        <is>
          <t>Kartenpreis manuell</t>
        </is>
      </c>
      <c r="M5" s="4" t="inlineStr">
        <is>
          <t>Preis geprüft am</t>
        </is>
      </c>
      <c r="N5" s="4" t="inlineStr">
        <is>
          <t>Planportionen</t>
        </is>
      </c>
      <c r="O5" s="4" t="inlineStr">
        <is>
          <t>Kennzeichnung</t>
        </is>
      </c>
      <c r="P5" s="4" t="inlineStr">
        <is>
          <t>Eingabeprüfung</t>
        </is>
      </c>
    </row>
    <row r="6" ht="32" customHeight="1">
      <c r="A6" s="5" t="inlineStr">
        <is>
          <t>G01</t>
        </is>
      </c>
      <c r="B6" s="5" t="inlineStr">
        <is>
          <t>Weißwein 0,2 l</t>
        </is>
      </c>
      <c r="C6" s="5" t="inlineStr">
        <is>
          <t>Wein / Sekt</t>
        </is>
      </c>
      <c r="D6" s="5" t="inlineStr">
        <is>
          <t>Gebinde</t>
        </is>
      </c>
      <c r="E6" s="6" t="n">
        <v>4.5</v>
      </c>
      <c r="F6" s="7" t="n">
        <v>750</v>
      </c>
      <c r="G6" s="7" t="n">
        <v>200</v>
      </c>
      <c r="H6" s="8" t="n">
        <v>0.05</v>
      </c>
      <c r="I6" s="7" t="n">
        <v>4</v>
      </c>
      <c r="J6" s="8" t="n">
        <v>0.19</v>
      </c>
      <c r="K6" s="6" t="n">
        <v>0.1</v>
      </c>
      <c r="L6" s="6" t="n"/>
      <c r="M6" s="22" t="n">
        <v>46266</v>
      </c>
      <c r="N6" s="23" t="n">
        <v>100</v>
      </c>
      <c r="O6" s="5" t="inlineStr">
        <is>
          <t>Artikelbeispiel</t>
        </is>
      </c>
      <c r="P6" s="11" t="str">
        <f>IF(B6="","",IF(A6="","Artikel-Nr. fehlt",IF(COUNTIF($A$6:$A$55,A6)&gt;1,"Artikel-Nr. doppelt",IF(OR(C6="",D6="",I6&lt;1,J6="",K6&lt;=0,H6&lt;0,H6&gt;0.5),"Eingaben ergänzen",IF(AND(D6="Gebinde",OR(E6&lt;=0,F6&lt;=0,G6&lt;=0)),"Gebindedaten prüfen",IF(AND(D6="Rezeptur",COUNTIF(Rezepturen!$A$6:$A$55,A6)=0),"Rezeptur fehlt","OK"))))))</f>
        <v>OK</v>
      </c>
    </row>
    <row r="7" ht="32" customHeight="1">
      <c r="A7" s="5" t="inlineStr">
        <is>
          <t>G02</t>
        </is>
      </c>
      <c r="B7" s="5" t="inlineStr">
        <is>
          <t>Fassbier 0,3 l</t>
        </is>
      </c>
      <c r="C7" s="5" t="inlineStr">
        <is>
          <t>Bier vom Fass</t>
        </is>
      </c>
      <c r="D7" s="5" t="inlineStr">
        <is>
          <t>Gebinde</t>
        </is>
      </c>
      <c r="E7" s="6" t="n">
        <v>75</v>
      </c>
      <c r="F7" s="7" t="n">
        <v>50000</v>
      </c>
      <c r="G7" s="7" t="n">
        <v>300</v>
      </c>
      <c r="H7" s="8" t="n">
        <v>0.08</v>
      </c>
      <c r="I7" s="7" t="n">
        <v>5</v>
      </c>
      <c r="J7" s="8" t="n">
        <v>0.19</v>
      </c>
      <c r="K7" s="6" t="n">
        <v>0.1</v>
      </c>
      <c r="L7" s="6" t="n"/>
      <c r="M7" s="22" t="n">
        <v>46266</v>
      </c>
      <c r="N7" s="23" t="n">
        <v>200</v>
      </c>
      <c r="O7" s="5" t="inlineStr">
        <is>
          <t>Zusatzbeispiel</t>
        </is>
      </c>
      <c r="P7" s="12" t="str">
        <f>IF(B7="","",IF(A7="","Artikel-Nr. fehlt",IF(COUNTIF($A$6:$A$55,A7)&gt;1,"Artikel-Nr. doppelt",IF(OR(C7="",D7="",I7&lt;1,J7="",K7&lt;=0,H7&lt;0,H7&gt;0.5),"Eingaben ergänzen",IF(AND(D7="Gebinde",OR(E7&lt;=0,F7&lt;=0,G7&lt;=0)),"Gebindedaten prüfen",IF(AND(D7="Rezeptur",COUNTIF(Rezepturen!$A$6:$A$55,A7)=0),"Rezeptur fehlt","OK"))))))</f>
        <v>OK</v>
      </c>
    </row>
    <row r="8" ht="32" customHeight="1">
      <c r="A8" s="5" t="inlineStr">
        <is>
          <t>G03</t>
        </is>
      </c>
      <c r="B8" s="5" t="inlineStr">
        <is>
          <t>Flaschenbier 0,33 l</t>
        </is>
      </c>
      <c r="C8" s="5" t="inlineStr">
        <is>
          <t>Flaschenbier / Softdrinks</t>
        </is>
      </c>
      <c r="D8" s="5" t="inlineStr">
        <is>
          <t>Gebinde</t>
        </is>
      </c>
      <c r="E8" s="6" t="n">
        <v>0.8</v>
      </c>
      <c r="F8" s="7" t="n">
        <v>330</v>
      </c>
      <c r="G8" s="7" t="n">
        <v>330</v>
      </c>
      <c r="H8" s="8" t="n">
        <v>0.03</v>
      </c>
      <c r="I8" s="7" t="n">
        <v>4</v>
      </c>
      <c r="J8" s="8" t="n">
        <v>0.19</v>
      </c>
      <c r="K8" s="6" t="n">
        <v>0.1</v>
      </c>
      <c r="L8" s="6" t="n"/>
      <c r="M8" s="22" t="n">
        <v>46266</v>
      </c>
      <c r="N8" s="23" t="n">
        <v>120</v>
      </c>
      <c r="O8" s="5" t="inlineStr">
        <is>
          <t>Zusatzbeispiel</t>
        </is>
      </c>
      <c r="P8" s="11" t="str">
        <f>IF(B8="","",IF(A8="","Artikel-Nr. fehlt",IF(COUNTIF($A$6:$A$55,A8)&gt;1,"Artikel-Nr. doppelt",IF(OR(C8="",D8="",I8&lt;1,J8="",K8&lt;=0,H8&lt;0,H8&gt;0.5),"Eingaben ergänzen",IF(AND(D8="Gebinde",OR(E8&lt;=0,F8&lt;=0,G8&lt;=0)),"Gebindedaten prüfen",IF(AND(D8="Rezeptur",COUNTIF(Rezepturen!$A$6:$A$55,A8)=0),"Rezeptur fehlt","OK"))))))</f>
        <v>OK</v>
      </c>
    </row>
    <row r="9" ht="32" customHeight="1">
      <c r="A9" s="5" t="inlineStr">
        <is>
          <t>G04</t>
        </is>
      </c>
      <c r="B9" s="5" t="inlineStr">
        <is>
          <t>Wasser 0,25 l</t>
        </is>
      </c>
      <c r="C9" s="5" t="inlineStr">
        <is>
          <t>Wasser</t>
        </is>
      </c>
      <c r="D9" s="5" t="inlineStr">
        <is>
          <t>Gebinde</t>
        </is>
      </c>
      <c r="E9" s="6" t="n">
        <v>0.6</v>
      </c>
      <c r="F9" s="7" t="n">
        <v>750</v>
      </c>
      <c r="G9" s="7" t="n">
        <v>250</v>
      </c>
      <c r="H9" s="8" t="n">
        <v>0.03</v>
      </c>
      <c r="I9" s="7" t="n">
        <v>8</v>
      </c>
      <c r="J9" s="8" t="n">
        <v>0.19</v>
      </c>
      <c r="K9" s="6" t="n">
        <v>0.1</v>
      </c>
      <c r="L9" s="6" t="n"/>
      <c r="M9" s="22" t="n">
        <v>46266</v>
      </c>
      <c r="N9" s="23" t="n">
        <v>180</v>
      </c>
      <c r="O9" s="5" t="inlineStr">
        <is>
          <t>Zusatzbeispiel</t>
        </is>
      </c>
      <c r="P9" s="12" t="str">
        <f>IF(B9="","",IF(A9="","Artikel-Nr. fehlt",IF(COUNTIF($A$6:$A$55,A9)&gt;1,"Artikel-Nr. doppelt",IF(OR(C9="",D9="",I9&lt;1,J9="",K9&lt;=0,H9&lt;0,H9&gt;0.5),"Eingaben ergänzen",IF(AND(D9="Gebinde",OR(E9&lt;=0,F9&lt;=0,G9&lt;=0)),"Gebindedaten prüfen",IF(AND(D9="Rezeptur",COUNTIF(Rezepturen!$A$6:$A$55,A9)=0),"Rezeptur fehlt","OK"))))))</f>
        <v>OK</v>
      </c>
    </row>
    <row r="10" ht="32" customHeight="1">
      <c r="A10" s="5" t="inlineStr">
        <is>
          <t>G05</t>
        </is>
      </c>
      <c r="B10" s="5" t="inlineStr">
        <is>
          <t>Cappuccino</t>
        </is>
      </c>
      <c r="C10" s="5" t="inlineStr">
        <is>
          <t>Kaffee / Heißgetränke</t>
        </is>
      </c>
      <c r="D10" s="5" t="inlineStr">
        <is>
          <t>Rezeptur</t>
        </is>
      </c>
      <c r="E10" s="6" t="n"/>
      <c r="F10" s="7" t="n"/>
      <c r="G10" s="7" t="n"/>
      <c r="H10" s="8" t="n">
        <v>0.03</v>
      </c>
      <c r="I10" s="7" t="n">
        <v>7</v>
      </c>
      <c r="J10" s="8" t="n">
        <v>0.19</v>
      </c>
      <c r="K10" s="6" t="n">
        <v>0.1</v>
      </c>
      <c r="L10" s="6" t="n"/>
      <c r="M10" s="22" t="n">
        <v>46266</v>
      </c>
      <c r="N10" s="23" t="n">
        <v>150</v>
      </c>
      <c r="O10" s="5" t="inlineStr">
        <is>
          <t>Zusatzbeispiel</t>
        </is>
      </c>
      <c r="P10" s="11" t="str">
        <f>IF(B10="","",IF(A10="","Artikel-Nr. fehlt",IF(COUNTIF($A$6:$A$55,A10)&gt;1,"Artikel-Nr. doppelt",IF(OR(C10="",D10="",I10&lt;1,J10="",K10&lt;=0,H10&lt;0,H10&gt;0.5),"Eingaben ergänzen",IF(AND(D10="Gebinde",OR(E10&lt;=0,F10&lt;=0,G10&lt;=0)),"Gebindedaten prüfen",IF(AND(D10="Rezeptur",COUNTIF(Rezepturen!$A$6:$A$55,A10)=0),"Rezeptur fehlt","OK"))))))</f>
        <v>OK</v>
      </c>
    </row>
    <row r="11" ht="32" customHeight="1">
      <c r="A11" s="5" t="inlineStr">
        <is>
          <t>G06</t>
        </is>
      </c>
      <c r="B11" s="5" t="inlineStr">
        <is>
          <t>Cocktail Hausmix</t>
        </is>
      </c>
      <c r="C11" s="5" t="inlineStr">
        <is>
          <t>Spirituosen / Cocktails</t>
        </is>
      </c>
      <c r="D11" s="5" t="inlineStr">
        <is>
          <t>Rezeptur</t>
        </is>
      </c>
      <c r="E11" s="6" t="n"/>
      <c r="F11" s="7" t="n"/>
      <c r="G11" s="7" t="n"/>
      <c r="H11" s="8" t="n">
        <v>0.06</v>
      </c>
      <c r="I11" s="7" t="n">
        <v>5</v>
      </c>
      <c r="J11" s="8" t="n">
        <v>0.19</v>
      </c>
      <c r="K11" s="6" t="n">
        <v>0.5</v>
      </c>
      <c r="L11" s="6" t="n"/>
      <c r="M11" s="22" t="n">
        <v>46266</v>
      </c>
      <c r="N11" s="23" t="n">
        <v>80</v>
      </c>
      <c r="O11" s="5" t="inlineStr">
        <is>
          <t>Zusatzbeispiel</t>
        </is>
      </c>
      <c r="P11" s="12" t="str">
        <f>IF(B11="","",IF(A11="","Artikel-Nr. fehlt",IF(COUNTIF($A$6:$A$55,A11)&gt;1,"Artikel-Nr. doppelt",IF(OR(C11="",D11="",I11&lt;1,J11="",K11&lt;=0,H11&lt;0,H11&gt;0.5),"Eingaben ergänzen",IF(AND(D11="Gebinde",OR(E11&lt;=0,F11&lt;=0,G11&lt;=0)),"Gebindedaten prüfen",IF(AND(D11="Rezeptur",COUNTIF(Rezepturen!$A$6:$A$55,A11)=0),"Rezeptur fehlt","OK"))))))</f>
        <v>OK</v>
      </c>
    </row>
    <row r="12" ht="32" customHeight="1">
      <c r="A12" s="5" t="inlineStr">
        <is>
          <t>G07</t>
        </is>
      </c>
      <c r="B12" s="5" t="inlineStr">
        <is>
          <t>Wein – Rechnerbeispiel</t>
        </is>
      </c>
      <c r="C12" s="5" t="inlineStr">
        <is>
          <t>Wein / Sekt</t>
        </is>
      </c>
      <c r="D12" s="5" t="inlineStr">
        <is>
          <t>Gebinde</t>
        </is>
      </c>
      <c r="E12" s="6" t="n">
        <v>6</v>
      </c>
      <c r="F12" s="7" t="n">
        <v>750</v>
      </c>
      <c r="G12" s="7" t="n">
        <v>200</v>
      </c>
      <c r="H12" s="8" t="n">
        <v>0.05</v>
      </c>
      <c r="I12" s="7" t="n">
        <v>4</v>
      </c>
      <c r="J12" s="8" t="n">
        <v>0.19</v>
      </c>
      <c r="K12" s="6" t="n">
        <v>0.1</v>
      </c>
      <c r="L12" s="6" t="n"/>
      <c r="M12" s="22" t="n">
        <v>46266</v>
      </c>
      <c r="N12" s="23" t="n">
        <v>80</v>
      </c>
      <c r="O12" s="5" t="inlineStr">
        <is>
          <t>Widget-Beispiel</t>
        </is>
      </c>
      <c r="P12" s="11" t="str">
        <f>IF(B12="","",IF(A12="","Artikel-Nr. fehlt",IF(COUNTIF($A$6:$A$55,A12)&gt;1,"Artikel-Nr. doppelt",IF(OR(C12="",D12="",I12&lt;1,J12="",K12&lt;=0,H12&lt;0,H12&gt;0.5),"Eingaben ergänzen",IF(AND(D12="Gebinde",OR(E12&lt;=0,F12&lt;=0,G12&lt;=0)),"Gebindedaten prüfen",IF(AND(D12="Rezeptur",COUNTIF(Rezepturen!$A$6:$A$55,A12)=0),"Rezeptur fehlt","OK"))))))</f>
        <v>OK</v>
      </c>
    </row>
    <row r="13" ht="32" customHeight="1">
      <c r="A13" s="5" t="inlineStr">
        <is>
          <t>G08</t>
        </is>
      </c>
      <c r="B13" s="5" t="inlineStr">
        <is>
          <t>Bier – Grafikbeispiel</t>
        </is>
      </c>
      <c r="C13" s="5" t="inlineStr">
        <is>
          <t>Bier vom Fass</t>
        </is>
      </c>
      <c r="D13" s="5" t="inlineStr">
        <is>
          <t>Gebinde</t>
        </is>
      </c>
      <c r="E13" s="6" t="n">
        <v>75</v>
      </c>
      <c r="F13" s="7" t="n">
        <v>50000</v>
      </c>
      <c r="G13" s="7" t="n">
        <v>300</v>
      </c>
      <c r="H13" s="8" t="n">
        <v>0</v>
      </c>
      <c r="I13" s="7" t="n">
        <v>4</v>
      </c>
      <c r="J13" s="8" t="n">
        <v>0.19</v>
      </c>
      <c r="K13" s="6" t="n">
        <v>0.1</v>
      </c>
      <c r="L13" s="6" t="n">
        <v>2.2</v>
      </c>
      <c r="M13" s="22" t="n">
        <v>46266</v>
      </c>
      <c r="N13" s="23" t="n">
        <v>100</v>
      </c>
      <c r="O13" s="5" t="inlineStr">
        <is>
          <t>Grafik: manueller Preis</t>
        </is>
      </c>
      <c r="P13" s="12" t="str">
        <f>IF(B13="","",IF(A13="","Artikel-Nr. fehlt",IF(COUNTIF($A$6:$A$55,A13)&gt;1,"Artikel-Nr. doppelt",IF(OR(C13="",D13="",I13&lt;1,J13="",K13&lt;=0,H13&lt;0,H13&gt;0.5),"Eingaben ergänzen",IF(AND(D13="Gebinde",OR(E13&lt;=0,F13&lt;=0,G13&lt;=0)),"Gebindedaten prüfen",IF(AND(D13="Rezeptur",COUNTIF(Rezepturen!$A$6:$A$55,A13)=0),"Rezeptur fehlt","OK"))))))</f>
        <v>OK</v>
      </c>
    </row>
    <row r="14" ht="32" customHeight="1">
      <c r="A14" s="5" t="n"/>
      <c r="B14" s="5" t="n"/>
      <c r="C14" s="5" t="n"/>
      <c r="D14" s="5" t="n"/>
      <c r="E14" s="6" t="n"/>
      <c r="F14" s="7" t="n"/>
      <c r="G14" s="7" t="n"/>
      <c r="H14" s="8" t="n"/>
      <c r="I14" s="7" t="n"/>
      <c r="J14" s="8" t="n"/>
      <c r="K14" s="6" t="n"/>
      <c r="L14" s="6" t="n"/>
      <c r="M14" s="22" t="n"/>
      <c r="N14" s="23" t="n"/>
      <c r="O14" s="5" t="n"/>
      <c r="P14" s="11" t="str">
        <f>IF(B14="","",IF(A14="","Artikel-Nr. fehlt",IF(COUNTIF($A$6:$A$55,A14)&gt;1,"Artikel-Nr. doppelt",IF(OR(C14="",D14="",I14&lt;1,J14="",K14&lt;=0,H14&lt;0,H14&gt;0.5),"Eingaben ergänzen",IF(AND(D14="Gebinde",OR(E14&lt;=0,F14&lt;=0,G14&lt;=0)),"Gebindedaten prüfen",IF(AND(D14="Rezeptur",COUNTIF(Rezepturen!$A$6:$A$55,A14)=0),"Rezeptur fehlt","OK"))))))</f>
        <v/>
      </c>
    </row>
    <row r="15" ht="32" customHeight="1">
      <c r="A15" s="5" t="n"/>
      <c r="B15" s="5" t="n"/>
      <c r="C15" s="5" t="n"/>
      <c r="D15" s="5" t="n"/>
      <c r="E15" s="6" t="n"/>
      <c r="F15" s="7" t="n"/>
      <c r="G15" s="7" t="n"/>
      <c r="H15" s="8" t="n"/>
      <c r="I15" s="7" t="n"/>
      <c r="J15" s="8" t="n"/>
      <c r="K15" s="6" t="n"/>
      <c r="L15" s="6" t="n"/>
      <c r="M15" s="22" t="n"/>
      <c r="N15" s="23" t="n"/>
      <c r="O15" s="5" t="n"/>
      <c r="P15" s="12" t="str">
        <f>IF(B15="","",IF(A15="","Artikel-Nr. fehlt",IF(COUNTIF($A$6:$A$55,A15)&gt;1,"Artikel-Nr. doppelt",IF(OR(C15="",D15="",I15&lt;1,J15="",K15&lt;=0,H15&lt;0,H15&gt;0.5),"Eingaben ergänzen",IF(AND(D15="Gebinde",OR(E15&lt;=0,F15&lt;=0,G15&lt;=0)),"Gebindedaten prüfen",IF(AND(D15="Rezeptur",COUNTIF(Rezepturen!$A$6:$A$55,A15)=0),"Rezeptur fehlt","OK"))))))</f>
        <v/>
      </c>
    </row>
    <row r="16" ht="32" customHeight="1">
      <c r="A16" s="5" t="n"/>
      <c r="B16" s="5" t="n"/>
      <c r="C16" s="5" t="n"/>
      <c r="D16" s="5" t="n"/>
      <c r="E16" s="6" t="n"/>
      <c r="F16" s="7" t="n"/>
      <c r="G16" s="7" t="n"/>
      <c r="H16" s="8" t="n"/>
      <c r="I16" s="7" t="n"/>
      <c r="J16" s="8" t="n"/>
      <c r="K16" s="6" t="n"/>
      <c r="L16" s="6" t="n"/>
      <c r="M16" s="22" t="n"/>
      <c r="N16" s="23" t="n"/>
      <c r="O16" s="5" t="n"/>
      <c r="P16" s="11" t="str">
        <f>IF(B16="","",IF(A16="","Artikel-Nr. fehlt",IF(COUNTIF($A$6:$A$55,A16)&gt;1,"Artikel-Nr. doppelt",IF(OR(C16="",D16="",I16&lt;1,J16="",K16&lt;=0,H16&lt;0,H16&gt;0.5),"Eingaben ergänzen",IF(AND(D16="Gebinde",OR(E16&lt;=0,F16&lt;=0,G16&lt;=0)),"Gebindedaten prüfen",IF(AND(D16="Rezeptur",COUNTIF(Rezepturen!$A$6:$A$55,A16)=0),"Rezeptur fehlt","OK"))))))</f>
        <v/>
      </c>
    </row>
    <row r="17" ht="32" customHeight="1">
      <c r="A17" s="5" t="n"/>
      <c r="B17" s="5" t="n"/>
      <c r="C17" s="5" t="n"/>
      <c r="D17" s="5" t="n"/>
      <c r="E17" s="6" t="n"/>
      <c r="F17" s="7" t="n"/>
      <c r="G17" s="7" t="n"/>
      <c r="H17" s="8" t="n"/>
      <c r="I17" s="7" t="n"/>
      <c r="J17" s="8" t="n"/>
      <c r="K17" s="6" t="n"/>
      <c r="L17" s="6" t="n"/>
      <c r="M17" s="22" t="n"/>
      <c r="N17" s="23" t="n"/>
      <c r="O17" s="5" t="n"/>
      <c r="P17" s="12" t="str">
        <f>IF(B17="","",IF(A17="","Artikel-Nr. fehlt",IF(COUNTIF($A$6:$A$55,A17)&gt;1,"Artikel-Nr. doppelt",IF(OR(C17="",D17="",I17&lt;1,J17="",K17&lt;=0,H17&lt;0,H17&gt;0.5),"Eingaben ergänzen",IF(AND(D17="Gebinde",OR(E17&lt;=0,F17&lt;=0,G17&lt;=0)),"Gebindedaten prüfen",IF(AND(D17="Rezeptur",COUNTIF(Rezepturen!$A$6:$A$55,A17)=0),"Rezeptur fehlt","OK"))))))</f>
        <v/>
      </c>
    </row>
    <row r="18" ht="32" customHeight="1">
      <c r="A18" s="5" t="n"/>
      <c r="B18" s="5" t="n"/>
      <c r="C18" s="5" t="n"/>
      <c r="D18" s="5" t="n"/>
      <c r="E18" s="6" t="n"/>
      <c r="F18" s="7" t="n"/>
      <c r="G18" s="7" t="n"/>
      <c r="H18" s="8" t="n"/>
      <c r="I18" s="7" t="n"/>
      <c r="J18" s="8" t="n"/>
      <c r="K18" s="6" t="n"/>
      <c r="L18" s="6" t="n"/>
      <c r="M18" s="22" t="n"/>
      <c r="N18" s="23" t="n"/>
      <c r="O18" s="5" t="n"/>
      <c r="P18" s="11" t="str">
        <f>IF(B18="","",IF(A18="","Artikel-Nr. fehlt",IF(COUNTIF($A$6:$A$55,A18)&gt;1,"Artikel-Nr. doppelt",IF(OR(C18="",D18="",I18&lt;1,J18="",K18&lt;=0,H18&lt;0,H18&gt;0.5),"Eingaben ergänzen",IF(AND(D18="Gebinde",OR(E18&lt;=0,F18&lt;=0,G18&lt;=0)),"Gebindedaten prüfen",IF(AND(D18="Rezeptur",COUNTIF(Rezepturen!$A$6:$A$55,A18)=0),"Rezeptur fehlt","OK"))))))</f>
        <v/>
      </c>
    </row>
    <row r="19" ht="32" customHeight="1">
      <c r="A19" s="5" t="n"/>
      <c r="B19" s="5" t="n"/>
      <c r="C19" s="5" t="n"/>
      <c r="D19" s="5" t="n"/>
      <c r="E19" s="6" t="n"/>
      <c r="F19" s="7" t="n"/>
      <c r="G19" s="7" t="n"/>
      <c r="H19" s="8" t="n"/>
      <c r="I19" s="7" t="n"/>
      <c r="J19" s="8" t="n"/>
      <c r="K19" s="6" t="n"/>
      <c r="L19" s="6" t="n"/>
      <c r="M19" s="22" t="n"/>
      <c r="N19" s="23" t="n"/>
      <c r="O19" s="5" t="n"/>
      <c r="P19" s="12" t="str">
        <f>IF(B19="","",IF(A19="","Artikel-Nr. fehlt",IF(COUNTIF($A$6:$A$55,A19)&gt;1,"Artikel-Nr. doppelt",IF(OR(C19="",D19="",I19&lt;1,J19="",K19&lt;=0,H19&lt;0,H19&gt;0.5),"Eingaben ergänzen",IF(AND(D19="Gebinde",OR(E19&lt;=0,F19&lt;=0,G19&lt;=0)),"Gebindedaten prüfen",IF(AND(D19="Rezeptur",COUNTIF(Rezepturen!$A$6:$A$55,A19)=0),"Rezeptur fehlt","OK"))))))</f>
        <v/>
      </c>
    </row>
    <row r="20" ht="32" customHeight="1">
      <c r="A20" s="5" t="n"/>
      <c r="B20" s="5" t="n"/>
      <c r="C20" s="5" t="n"/>
      <c r="D20" s="5" t="n"/>
      <c r="E20" s="6" t="n"/>
      <c r="F20" s="7" t="n"/>
      <c r="G20" s="7" t="n"/>
      <c r="H20" s="8" t="n"/>
      <c r="I20" s="7" t="n"/>
      <c r="J20" s="8" t="n"/>
      <c r="K20" s="6" t="n"/>
      <c r="L20" s="6" t="n"/>
      <c r="M20" s="22" t="n"/>
      <c r="N20" s="23" t="n"/>
      <c r="O20" s="5" t="n"/>
      <c r="P20" s="11" t="str">
        <f>IF(B20="","",IF(A20="","Artikel-Nr. fehlt",IF(COUNTIF($A$6:$A$55,A20)&gt;1,"Artikel-Nr. doppelt",IF(OR(C20="",D20="",I20&lt;1,J20="",K20&lt;=0,H20&lt;0,H20&gt;0.5),"Eingaben ergänzen",IF(AND(D20="Gebinde",OR(E20&lt;=0,F20&lt;=0,G20&lt;=0)),"Gebindedaten prüfen",IF(AND(D20="Rezeptur",COUNTIF(Rezepturen!$A$6:$A$55,A20)=0),"Rezeptur fehlt","OK"))))))</f>
        <v/>
      </c>
    </row>
    <row r="21" ht="32" customHeight="1">
      <c r="A21" s="5" t="n"/>
      <c r="B21" s="5" t="n"/>
      <c r="C21" s="5" t="n"/>
      <c r="D21" s="5" t="n"/>
      <c r="E21" s="6" t="n"/>
      <c r="F21" s="7" t="n"/>
      <c r="G21" s="7" t="n"/>
      <c r="H21" s="8" t="n"/>
      <c r="I21" s="7" t="n"/>
      <c r="J21" s="8" t="n"/>
      <c r="K21" s="6" t="n"/>
      <c r="L21" s="6" t="n"/>
      <c r="M21" s="22" t="n"/>
      <c r="N21" s="23" t="n"/>
      <c r="O21" s="5" t="n"/>
      <c r="P21" s="12" t="str">
        <f>IF(B21="","",IF(A21="","Artikel-Nr. fehlt",IF(COUNTIF($A$6:$A$55,A21)&gt;1,"Artikel-Nr. doppelt",IF(OR(C21="",D21="",I21&lt;1,J21="",K21&lt;=0,H21&lt;0,H21&gt;0.5),"Eingaben ergänzen",IF(AND(D21="Gebinde",OR(E21&lt;=0,F21&lt;=0,G21&lt;=0)),"Gebindedaten prüfen",IF(AND(D21="Rezeptur",COUNTIF(Rezepturen!$A$6:$A$55,A21)=0),"Rezeptur fehlt","OK"))))))</f>
        <v/>
      </c>
    </row>
    <row r="22" ht="32" customHeight="1">
      <c r="A22" s="5" t="n"/>
      <c r="B22" s="5" t="n"/>
      <c r="C22" s="5" t="n"/>
      <c r="D22" s="5" t="n"/>
      <c r="E22" s="6" t="n"/>
      <c r="F22" s="7" t="n"/>
      <c r="G22" s="7" t="n"/>
      <c r="H22" s="8" t="n"/>
      <c r="I22" s="7" t="n"/>
      <c r="J22" s="8" t="n"/>
      <c r="K22" s="6" t="n"/>
      <c r="L22" s="6" t="n"/>
      <c r="M22" s="22" t="n"/>
      <c r="N22" s="23" t="n"/>
      <c r="O22" s="5" t="n"/>
      <c r="P22" s="11" t="str">
        <f>IF(B22="","",IF(A22="","Artikel-Nr. fehlt",IF(COUNTIF($A$6:$A$55,A22)&gt;1,"Artikel-Nr. doppelt",IF(OR(C22="",D22="",I22&lt;1,J22="",K22&lt;=0,H22&lt;0,H22&gt;0.5),"Eingaben ergänzen",IF(AND(D22="Gebinde",OR(E22&lt;=0,F22&lt;=0,G22&lt;=0)),"Gebindedaten prüfen",IF(AND(D22="Rezeptur",COUNTIF(Rezepturen!$A$6:$A$55,A22)=0),"Rezeptur fehlt","OK"))))))</f>
        <v/>
      </c>
    </row>
    <row r="23" ht="32" customHeight="1">
      <c r="A23" s="5" t="n"/>
      <c r="B23" s="5" t="n"/>
      <c r="C23" s="5" t="n"/>
      <c r="D23" s="5" t="n"/>
      <c r="E23" s="6" t="n"/>
      <c r="F23" s="7" t="n"/>
      <c r="G23" s="7" t="n"/>
      <c r="H23" s="8" t="n"/>
      <c r="I23" s="7" t="n"/>
      <c r="J23" s="8" t="n"/>
      <c r="K23" s="6" t="n"/>
      <c r="L23" s="6" t="n"/>
      <c r="M23" s="22" t="n"/>
      <c r="N23" s="23" t="n"/>
      <c r="O23" s="5" t="n"/>
      <c r="P23" s="12" t="str">
        <f>IF(B23="","",IF(A23="","Artikel-Nr. fehlt",IF(COUNTIF($A$6:$A$55,A23)&gt;1,"Artikel-Nr. doppelt",IF(OR(C23="",D23="",I23&lt;1,J23="",K23&lt;=0,H23&lt;0,H23&gt;0.5),"Eingaben ergänzen",IF(AND(D23="Gebinde",OR(E23&lt;=0,F23&lt;=0,G23&lt;=0)),"Gebindedaten prüfen",IF(AND(D23="Rezeptur",COUNTIF(Rezepturen!$A$6:$A$55,A23)=0),"Rezeptur fehlt","OK"))))))</f>
        <v/>
      </c>
    </row>
    <row r="24" ht="32" customHeight="1">
      <c r="A24" s="5" t="n"/>
      <c r="B24" s="5" t="n"/>
      <c r="C24" s="5" t="n"/>
      <c r="D24" s="5" t="n"/>
      <c r="E24" s="6" t="n"/>
      <c r="F24" s="7" t="n"/>
      <c r="G24" s="7" t="n"/>
      <c r="H24" s="8" t="n"/>
      <c r="I24" s="7" t="n"/>
      <c r="J24" s="8" t="n"/>
      <c r="K24" s="6" t="n"/>
      <c r="L24" s="6" t="n"/>
      <c r="M24" s="22" t="n"/>
      <c r="N24" s="23" t="n"/>
      <c r="O24" s="5" t="n"/>
      <c r="P24" s="11" t="str">
        <f>IF(B24="","",IF(A24="","Artikel-Nr. fehlt",IF(COUNTIF($A$6:$A$55,A24)&gt;1,"Artikel-Nr. doppelt",IF(OR(C24="",D24="",I24&lt;1,J24="",K24&lt;=0,H24&lt;0,H24&gt;0.5),"Eingaben ergänzen",IF(AND(D24="Gebinde",OR(E24&lt;=0,F24&lt;=0,G24&lt;=0)),"Gebindedaten prüfen",IF(AND(D24="Rezeptur",COUNTIF(Rezepturen!$A$6:$A$55,A24)=0),"Rezeptur fehlt","OK"))))))</f>
        <v/>
      </c>
    </row>
    <row r="25" ht="32" customHeight="1">
      <c r="A25" s="5" t="n"/>
      <c r="B25" s="5" t="n"/>
      <c r="C25" s="5" t="n"/>
      <c r="D25" s="5" t="n"/>
      <c r="E25" s="6" t="n"/>
      <c r="F25" s="7" t="n"/>
      <c r="G25" s="7" t="n"/>
      <c r="H25" s="8" t="n"/>
      <c r="I25" s="7" t="n"/>
      <c r="J25" s="8" t="n"/>
      <c r="K25" s="6" t="n"/>
      <c r="L25" s="6" t="n"/>
      <c r="M25" s="22" t="n"/>
      <c r="N25" s="23" t="n"/>
      <c r="O25" s="5" t="n"/>
      <c r="P25" s="12" t="str">
        <f>IF(B25="","",IF(A25="","Artikel-Nr. fehlt",IF(COUNTIF($A$6:$A$55,A25)&gt;1,"Artikel-Nr. doppelt",IF(OR(C25="",D25="",I25&lt;1,J25="",K25&lt;=0,H25&lt;0,H25&gt;0.5),"Eingaben ergänzen",IF(AND(D25="Gebinde",OR(E25&lt;=0,F25&lt;=0,G25&lt;=0)),"Gebindedaten prüfen",IF(AND(D25="Rezeptur",COUNTIF(Rezepturen!$A$6:$A$55,A25)=0),"Rezeptur fehlt","OK"))))))</f>
        <v/>
      </c>
    </row>
    <row r="26" ht="32" customHeight="1">
      <c r="A26" s="5" t="n"/>
      <c r="B26" s="5" t="n"/>
      <c r="C26" s="5" t="n"/>
      <c r="D26" s="5" t="n"/>
      <c r="E26" s="6" t="n"/>
      <c r="F26" s="7" t="n"/>
      <c r="G26" s="7" t="n"/>
      <c r="H26" s="8" t="n"/>
      <c r="I26" s="7" t="n"/>
      <c r="J26" s="8" t="n"/>
      <c r="K26" s="6" t="n"/>
      <c r="L26" s="6" t="n"/>
      <c r="M26" s="22" t="n"/>
      <c r="N26" s="23" t="n"/>
      <c r="O26" s="5" t="n"/>
      <c r="P26" s="11" t="str">
        <f>IF(B26="","",IF(A26="","Artikel-Nr. fehlt",IF(COUNTIF($A$6:$A$55,A26)&gt;1,"Artikel-Nr. doppelt",IF(OR(C26="",D26="",I26&lt;1,J26="",K26&lt;=0,H26&lt;0,H26&gt;0.5),"Eingaben ergänzen",IF(AND(D26="Gebinde",OR(E26&lt;=0,F26&lt;=0,G26&lt;=0)),"Gebindedaten prüfen",IF(AND(D26="Rezeptur",COUNTIF(Rezepturen!$A$6:$A$55,A26)=0),"Rezeptur fehlt","OK"))))))</f>
        <v/>
      </c>
    </row>
    <row r="27" ht="32" customHeight="1">
      <c r="A27" s="5" t="n"/>
      <c r="B27" s="5" t="n"/>
      <c r="C27" s="5" t="n"/>
      <c r="D27" s="5" t="n"/>
      <c r="E27" s="6" t="n"/>
      <c r="F27" s="7" t="n"/>
      <c r="G27" s="7" t="n"/>
      <c r="H27" s="8" t="n"/>
      <c r="I27" s="7" t="n"/>
      <c r="J27" s="8" t="n"/>
      <c r="K27" s="6" t="n"/>
      <c r="L27" s="6" t="n"/>
      <c r="M27" s="22" t="n"/>
      <c r="N27" s="23" t="n"/>
      <c r="O27" s="5" t="n"/>
      <c r="P27" s="12" t="str">
        <f>IF(B27="","",IF(A27="","Artikel-Nr. fehlt",IF(COUNTIF($A$6:$A$55,A27)&gt;1,"Artikel-Nr. doppelt",IF(OR(C27="",D27="",I27&lt;1,J27="",K27&lt;=0,H27&lt;0,H27&gt;0.5),"Eingaben ergänzen",IF(AND(D27="Gebinde",OR(E27&lt;=0,F27&lt;=0,G27&lt;=0)),"Gebindedaten prüfen",IF(AND(D27="Rezeptur",COUNTIF(Rezepturen!$A$6:$A$55,A27)=0),"Rezeptur fehlt","OK"))))))</f>
        <v/>
      </c>
    </row>
    <row r="28" ht="32" customHeight="1">
      <c r="A28" s="5" t="n"/>
      <c r="B28" s="5" t="n"/>
      <c r="C28" s="5" t="n"/>
      <c r="D28" s="5" t="n"/>
      <c r="E28" s="6" t="n"/>
      <c r="F28" s="7" t="n"/>
      <c r="G28" s="7" t="n"/>
      <c r="H28" s="8" t="n"/>
      <c r="I28" s="7" t="n"/>
      <c r="J28" s="8" t="n"/>
      <c r="K28" s="6" t="n"/>
      <c r="L28" s="6" t="n"/>
      <c r="M28" s="22" t="n"/>
      <c r="N28" s="23" t="n"/>
      <c r="O28" s="5" t="n"/>
      <c r="P28" s="11" t="str">
        <f>IF(B28="","",IF(A28="","Artikel-Nr. fehlt",IF(COUNTIF($A$6:$A$55,A28)&gt;1,"Artikel-Nr. doppelt",IF(OR(C28="",D28="",I28&lt;1,J28="",K28&lt;=0,H28&lt;0,H28&gt;0.5),"Eingaben ergänzen",IF(AND(D28="Gebinde",OR(E28&lt;=0,F28&lt;=0,G28&lt;=0)),"Gebindedaten prüfen",IF(AND(D28="Rezeptur",COUNTIF(Rezepturen!$A$6:$A$55,A28)=0),"Rezeptur fehlt","OK"))))))</f>
        <v/>
      </c>
    </row>
    <row r="29" ht="32" customHeight="1">
      <c r="A29" s="5" t="n"/>
      <c r="B29" s="5" t="n"/>
      <c r="C29" s="5" t="n"/>
      <c r="D29" s="5" t="n"/>
      <c r="E29" s="6" t="n"/>
      <c r="F29" s="7" t="n"/>
      <c r="G29" s="7" t="n"/>
      <c r="H29" s="8" t="n"/>
      <c r="I29" s="7" t="n"/>
      <c r="J29" s="8" t="n"/>
      <c r="K29" s="6" t="n"/>
      <c r="L29" s="6" t="n"/>
      <c r="M29" s="22" t="n"/>
      <c r="N29" s="23" t="n"/>
      <c r="O29" s="5" t="n"/>
      <c r="P29" s="12" t="str">
        <f>IF(B29="","",IF(A29="","Artikel-Nr. fehlt",IF(COUNTIF($A$6:$A$55,A29)&gt;1,"Artikel-Nr. doppelt",IF(OR(C29="",D29="",I29&lt;1,J29="",K29&lt;=0,H29&lt;0,H29&gt;0.5),"Eingaben ergänzen",IF(AND(D29="Gebinde",OR(E29&lt;=0,F29&lt;=0,G29&lt;=0)),"Gebindedaten prüfen",IF(AND(D29="Rezeptur",COUNTIF(Rezepturen!$A$6:$A$55,A29)=0),"Rezeptur fehlt","OK"))))))</f>
        <v/>
      </c>
    </row>
    <row r="30" ht="32" customHeight="1">
      <c r="A30" s="5" t="n"/>
      <c r="B30" s="5" t="n"/>
      <c r="C30" s="5" t="n"/>
      <c r="D30" s="5" t="n"/>
      <c r="E30" s="6" t="n"/>
      <c r="F30" s="7" t="n"/>
      <c r="G30" s="7" t="n"/>
      <c r="H30" s="8" t="n"/>
      <c r="I30" s="7" t="n"/>
      <c r="J30" s="8" t="n"/>
      <c r="K30" s="6" t="n"/>
      <c r="L30" s="6" t="n"/>
      <c r="M30" s="22" t="n"/>
      <c r="N30" s="23" t="n"/>
      <c r="O30" s="5" t="n"/>
      <c r="P30" s="11" t="str">
        <f>IF(B30="","",IF(A30="","Artikel-Nr. fehlt",IF(COUNTIF($A$6:$A$55,A30)&gt;1,"Artikel-Nr. doppelt",IF(OR(C30="",D30="",I30&lt;1,J30="",K30&lt;=0,H30&lt;0,H30&gt;0.5),"Eingaben ergänzen",IF(AND(D30="Gebinde",OR(E30&lt;=0,F30&lt;=0,G30&lt;=0)),"Gebindedaten prüfen",IF(AND(D30="Rezeptur",COUNTIF(Rezepturen!$A$6:$A$55,A30)=0),"Rezeptur fehlt","OK"))))))</f>
        <v/>
      </c>
    </row>
    <row r="31" ht="32" customHeight="1">
      <c r="A31" s="5" t="n"/>
      <c r="B31" s="5" t="n"/>
      <c r="C31" s="5" t="n"/>
      <c r="D31" s="5" t="n"/>
      <c r="E31" s="6" t="n"/>
      <c r="F31" s="7" t="n"/>
      <c r="G31" s="7" t="n"/>
      <c r="H31" s="8" t="n"/>
      <c r="I31" s="7" t="n"/>
      <c r="J31" s="8" t="n"/>
      <c r="K31" s="6" t="n"/>
      <c r="L31" s="6" t="n"/>
      <c r="M31" s="22" t="n"/>
      <c r="N31" s="23" t="n"/>
      <c r="O31" s="5" t="n"/>
      <c r="P31" s="12" t="str">
        <f>IF(B31="","",IF(A31="","Artikel-Nr. fehlt",IF(COUNTIF($A$6:$A$55,A31)&gt;1,"Artikel-Nr. doppelt",IF(OR(C31="",D31="",I31&lt;1,J31="",K31&lt;=0,H31&lt;0,H31&gt;0.5),"Eingaben ergänzen",IF(AND(D31="Gebinde",OR(E31&lt;=0,F31&lt;=0,G31&lt;=0)),"Gebindedaten prüfen",IF(AND(D31="Rezeptur",COUNTIF(Rezepturen!$A$6:$A$55,A31)=0),"Rezeptur fehlt","OK"))))))</f>
        <v/>
      </c>
    </row>
    <row r="32" ht="32" customHeight="1">
      <c r="A32" s="5" t="n"/>
      <c r="B32" s="5" t="n"/>
      <c r="C32" s="5" t="n"/>
      <c r="D32" s="5" t="n"/>
      <c r="E32" s="6" t="n"/>
      <c r="F32" s="7" t="n"/>
      <c r="G32" s="7" t="n"/>
      <c r="H32" s="8" t="n"/>
      <c r="I32" s="7" t="n"/>
      <c r="J32" s="8" t="n"/>
      <c r="K32" s="6" t="n"/>
      <c r="L32" s="6" t="n"/>
      <c r="M32" s="22" t="n"/>
      <c r="N32" s="23" t="n"/>
      <c r="O32" s="5" t="n"/>
      <c r="P32" s="11" t="str">
        <f>IF(B32="","",IF(A32="","Artikel-Nr. fehlt",IF(COUNTIF($A$6:$A$55,A32)&gt;1,"Artikel-Nr. doppelt",IF(OR(C32="",D32="",I32&lt;1,J32="",K32&lt;=0,H32&lt;0,H32&gt;0.5),"Eingaben ergänzen",IF(AND(D32="Gebinde",OR(E32&lt;=0,F32&lt;=0,G32&lt;=0)),"Gebindedaten prüfen",IF(AND(D32="Rezeptur",COUNTIF(Rezepturen!$A$6:$A$55,A32)=0),"Rezeptur fehlt","OK"))))))</f>
        <v/>
      </c>
    </row>
    <row r="33" ht="32" customHeight="1">
      <c r="A33" s="5" t="n"/>
      <c r="B33" s="5" t="n"/>
      <c r="C33" s="5" t="n"/>
      <c r="D33" s="5" t="n"/>
      <c r="E33" s="6" t="n"/>
      <c r="F33" s="7" t="n"/>
      <c r="G33" s="7" t="n"/>
      <c r="H33" s="8" t="n"/>
      <c r="I33" s="7" t="n"/>
      <c r="J33" s="8" t="n"/>
      <c r="K33" s="6" t="n"/>
      <c r="L33" s="6" t="n"/>
      <c r="M33" s="22" t="n"/>
      <c r="N33" s="23" t="n"/>
      <c r="O33" s="5" t="n"/>
      <c r="P33" s="12" t="str">
        <f>IF(B33="","",IF(A33="","Artikel-Nr. fehlt",IF(COUNTIF($A$6:$A$55,A33)&gt;1,"Artikel-Nr. doppelt",IF(OR(C33="",D33="",I33&lt;1,J33="",K33&lt;=0,H33&lt;0,H33&gt;0.5),"Eingaben ergänzen",IF(AND(D33="Gebinde",OR(E33&lt;=0,F33&lt;=0,G33&lt;=0)),"Gebindedaten prüfen",IF(AND(D33="Rezeptur",COUNTIF(Rezepturen!$A$6:$A$55,A33)=0),"Rezeptur fehlt","OK"))))))</f>
        <v/>
      </c>
    </row>
    <row r="34" ht="32" customHeight="1">
      <c r="A34" s="5" t="n"/>
      <c r="B34" s="5" t="n"/>
      <c r="C34" s="5" t="n"/>
      <c r="D34" s="5" t="n"/>
      <c r="E34" s="6" t="n"/>
      <c r="F34" s="7" t="n"/>
      <c r="G34" s="7" t="n"/>
      <c r="H34" s="8" t="n"/>
      <c r="I34" s="7" t="n"/>
      <c r="J34" s="8" t="n"/>
      <c r="K34" s="6" t="n"/>
      <c r="L34" s="6" t="n"/>
      <c r="M34" s="22" t="n"/>
      <c r="N34" s="23" t="n"/>
      <c r="O34" s="5" t="n"/>
      <c r="P34" s="11" t="str">
        <f>IF(B34="","",IF(A34="","Artikel-Nr. fehlt",IF(COUNTIF($A$6:$A$55,A34)&gt;1,"Artikel-Nr. doppelt",IF(OR(C34="",D34="",I34&lt;1,J34="",K34&lt;=0,H34&lt;0,H34&gt;0.5),"Eingaben ergänzen",IF(AND(D34="Gebinde",OR(E34&lt;=0,F34&lt;=0,G34&lt;=0)),"Gebindedaten prüfen",IF(AND(D34="Rezeptur",COUNTIF(Rezepturen!$A$6:$A$55,A34)=0),"Rezeptur fehlt","OK"))))))</f>
        <v/>
      </c>
    </row>
    <row r="35" ht="32" customHeight="1">
      <c r="A35" s="5" t="n"/>
      <c r="B35" s="5" t="n"/>
      <c r="C35" s="5" t="n"/>
      <c r="D35" s="5" t="n"/>
      <c r="E35" s="6" t="n"/>
      <c r="F35" s="7" t="n"/>
      <c r="G35" s="7" t="n"/>
      <c r="H35" s="8" t="n"/>
      <c r="I35" s="7" t="n"/>
      <c r="J35" s="8" t="n"/>
      <c r="K35" s="6" t="n"/>
      <c r="L35" s="6" t="n"/>
      <c r="M35" s="22" t="n"/>
      <c r="N35" s="23" t="n"/>
      <c r="O35" s="5" t="n"/>
      <c r="P35" s="12" t="str">
        <f>IF(B35="","",IF(A35="","Artikel-Nr. fehlt",IF(COUNTIF($A$6:$A$55,A35)&gt;1,"Artikel-Nr. doppelt",IF(OR(C35="",D35="",I35&lt;1,J35="",K35&lt;=0,H35&lt;0,H35&gt;0.5),"Eingaben ergänzen",IF(AND(D35="Gebinde",OR(E35&lt;=0,F35&lt;=0,G35&lt;=0)),"Gebindedaten prüfen",IF(AND(D35="Rezeptur",COUNTIF(Rezepturen!$A$6:$A$55,A35)=0),"Rezeptur fehlt","OK"))))))</f>
        <v/>
      </c>
    </row>
    <row r="36" ht="32" customHeight="1">
      <c r="A36" s="5" t="n"/>
      <c r="B36" s="5" t="n"/>
      <c r="C36" s="5" t="n"/>
      <c r="D36" s="5" t="n"/>
      <c r="E36" s="6" t="n"/>
      <c r="F36" s="7" t="n"/>
      <c r="G36" s="7" t="n"/>
      <c r="H36" s="8" t="n"/>
      <c r="I36" s="7" t="n"/>
      <c r="J36" s="8" t="n"/>
      <c r="K36" s="6" t="n"/>
      <c r="L36" s="6" t="n"/>
      <c r="M36" s="22" t="n"/>
      <c r="N36" s="23" t="n"/>
      <c r="O36" s="5" t="n"/>
      <c r="P36" s="11" t="str">
        <f>IF(B36="","",IF(A36="","Artikel-Nr. fehlt",IF(COUNTIF($A$6:$A$55,A36)&gt;1,"Artikel-Nr. doppelt",IF(OR(C36="",D36="",I36&lt;1,J36="",K36&lt;=0,H36&lt;0,H36&gt;0.5),"Eingaben ergänzen",IF(AND(D36="Gebinde",OR(E36&lt;=0,F36&lt;=0,G36&lt;=0)),"Gebindedaten prüfen",IF(AND(D36="Rezeptur",COUNTIF(Rezepturen!$A$6:$A$55,A36)=0),"Rezeptur fehlt","OK"))))))</f>
        <v/>
      </c>
    </row>
    <row r="37" ht="32" customHeight="1">
      <c r="A37" s="5" t="n"/>
      <c r="B37" s="5" t="n"/>
      <c r="C37" s="5" t="n"/>
      <c r="D37" s="5" t="n"/>
      <c r="E37" s="6" t="n"/>
      <c r="F37" s="7" t="n"/>
      <c r="G37" s="7" t="n"/>
      <c r="H37" s="8" t="n"/>
      <c r="I37" s="7" t="n"/>
      <c r="J37" s="8" t="n"/>
      <c r="K37" s="6" t="n"/>
      <c r="L37" s="6" t="n"/>
      <c r="M37" s="22" t="n"/>
      <c r="N37" s="23" t="n"/>
      <c r="O37" s="5" t="n"/>
      <c r="P37" s="12" t="str">
        <f>IF(B37="","",IF(A37="","Artikel-Nr. fehlt",IF(COUNTIF($A$6:$A$55,A37)&gt;1,"Artikel-Nr. doppelt",IF(OR(C37="",D37="",I37&lt;1,J37="",K37&lt;=0,H37&lt;0,H37&gt;0.5),"Eingaben ergänzen",IF(AND(D37="Gebinde",OR(E37&lt;=0,F37&lt;=0,G37&lt;=0)),"Gebindedaten prüfen",IF(AND(D37="Rezeptur",COUNTIF(Rezepturen!$A$6:$A$55,A37)=0),"Rezeptur fehlt","OK"))))))</f>
        <v/>
      </c>
    </row>
    <row r="38" ht="32" customHeight="1">
      <c r="A38" s="5" t="n"/>
      <c r="B38" s="5" t="n"/>
      <c r="C38" s="5" t="n"/>
      <c r="D38" s="5" t="n"/>
      <c r="E38" s="6" t="n"/>
      <c r="F38" s="7" t="n"/>
      <c r="G38" s="7" t="n"/>
      <c r="H38" s="8" t="n"/>
      <c r="I38" s="7" t="n"/>
      <c r="J38" s="8" t="n"/>
      <c r="K38" s="6" t="n"/>
      <c r="L38" s="6" t="n"/>
      <c r="M38" s="22" t="n"/>
      <c r="N38" s="23" t="n"/>
      <c r="O38" s="5" t="n"/>
      <c r="P38" s="11" t="str">
        <f>IF(B38="","",IF(A38="","Artikel-Nr. fehlt",IF(COUNTIF($A$6:$A$55,A38)&gt;1,"Artikel-Nr. doppelt",IF(OR(C38="",D38="",I38&lt;1,J38="",K38&lt;=0,H38&lt;0,H38&gt;0.5),"Eingaben ergänzen",IF(AND(D38="Gebinde",OR(E38&lt;=0,F38&lt;=0,G38&lt;=0)),"Gebindedaten prüfen",IF(AND(D38="Rezeptur",COUNTIF(Rezepturen!$A$6:$A$55,A38)=0),"Rezeptur fehlt","OK"))))))</f>
        <v/>
      </c>
    </row>
    <row r="39" ht="32" customHeight="1">
      <c r="A39" s="5" t="n"/>
      <c r="B39" s="5" t="n"/>
      <c r="C39" s="5" t="n"/>
      <c r="D39" s="5" t="n"/>
      <c r="E39" s="6" t="n"/>
      <c r="F39" s="7" t="n"/>
      <c r="G39" s="7" t="n"/>
      <c r="H39" s="8" t="n"/>
      <c r="I39" s="7" t="n"/>
      <c r="J39" s="8" t="n"/>
      <c r="K39" s="6" t="n"/>
      <c r="L39" s="6" t="n"/>
      <c r="M39" s="22" t="n"/>
      <c r="N39" s="23" t="n"/>
      <c r="O39" s="5" t="n"/>
      <c r="P39" s="12" t="str">
        <f>IF(B39="","",IF(A39="","Artikel-Nr. fehlt",IF(COUNTIF($A$6:$A$55,A39)&gt;1,"Artikel-Nr. doppelt",IF(OR(C39="",D39="",I39&lt;1,J39="",K39&lt;=0,H39&lt;0,H39&gt;0.5),"Eingaben ergänzen",IF(AND(D39="Gebinde",OR(E39&lt;=0,F39&lt;=0,G39&lt;=0)),"Gebindedaten prüfen",IF(AND(D39="Rezeptur",COUNTIF(Rezepturen!$A$6:$A$55,A39)=0),"Rezeptur fehlt","OK"))))))</f>
        <v/>
      </c>
    </row>
    <row r="40" ht="32" customHeight="1">
      <c r="A40" s="5" t="n"/>
      <c r="B40" s="5" t="n"/>
      <c r="C40" s="5" t="n"/>
      <c r="D40" s="5" t="n"/>
      <c r="E40" s="6" t="n"/>
      <c r="F40" s="7" t="n"/>
      <c r="G40" s="7" t="n"/>
      <c r="H40" s="8" t="n"/>
      <c r="I40" s="7" t="n"/>
      <c r="J40" s="8" t="n"/>
      <c r="K40" s="6" t="n"/>
      <c r="L40" s="6" t="n"/>
      <c r="M40" s="22" t="n"/>
      <c r="N40" s="23" t="n"/>
      <c r="O40" s="5" t="n"/>
      <c r="P40" s="11" t="str">
        <f>IF(B40="","",IF(A40="","Artikel-Nr. fehlt",IF(COUNTIF($A$6:$A$55,A40)&gt;1,"Artikel-Nr. doppelt",IF(OR(C40="",D40="",I40&lt;1,J40="",K40&lt;=0,H40&lt;0,H40&gt;0.5),"Eingaben ergänzen",IF(AND(D40="Gebinde",OR(E40&lt;=0,F40&lt;=0,G40&lt;=0)),"Gebindedaten prüfen",IF(AND(D40="Rezeptur",COUNTIF(Rezepturen!$A$6:$A$55,A40)=0),"Rezeptur fehlt","OK"))))))</f>
        <v/>
      </c>
    </row>
    <row r="41" ht="32" customHeight="1">
      <c r="A41" s="5" t="n"/>
      <c r="B41" s="5" t="n"/>
      <c r="C41" s="5" t="n"/>
      <c r="D41" s="5" t="n"/>
      <c r="E41" s="6" t="n"/>
      <c r="F41" s="7" t="n"/>
      <c r="G41" s="7" t="n"/>
      <c r="H41" s="8" t="n"/>
      <c r="I41" s="7" t="n"/>
      <c r="J41" s="8" t="n"/>
      <c r="K41" s="6" t="n"/>
      <c r="L41" s="6" t="n"/>
      <c r="M41" s="22" t="n"/>
      <c r="N41" s="23" t="n"/>
      <c r="O41" s="5" t="n"/>
      <c r="P41" s="12" t="str">
        <f>IF(B41="","",IF(A41="","Artikel-Nr. fehlt",IF(COUNTIF($A$6:$A$55,A41)&gt;1,"Artikel-Nr. doppelt",IF(OR(C41="",D41="",I41&lt;1,J41="",K41&lt;=0,H41&lt;0,H41&gt;0.5),"Eingaben ergänzen",IF(AND(D41="Gebinde",OR(E41&lt;=0,F41&lt;=0,G41&lt;=0)),"Gebindedaten prüfen",IF(AND(D41="Rezeptur",COUNTIF(Rezepturen!$A$6:$A$55,A41)=0),"Rezeptur fehlt","OK"))))))</f>
        <v/>
      </c>
    </row>
    <row r="42" ht="32" customHeight="1">
      <c r="A42" s="5" t="n"/>
      <c r="B42" s="5" t="n"/>
      <c r="C42" s="5" t="n"/>
      <c r="D42" s="5" t="n"/>
      <c r="E42" s="6" t="n"/>
      <c r="F42" s="7" t="n"/>
      <c r="G42" s="7" t="n"/>
      <c r="H42" s="8" t="n"/>
      <c r="I42" s="7" t="n"/>
      <c r="J42" s="8" t="n"/>
      <c r="K42" s="6" t="n"/>
      <c r="L42" s="6" t="n"/>
      <c r="M42" s="22" t="n"/>
      <c r="N42" s="23" t="n"/>
      <c r="O42" s="5" t="n"/>
      <c r="P42" s="11" t="str">
        <f>IF(B42="","",IF(A42="","Artikel-Nr. fehlt",IF(COUNTIF($A$6:$A$55,A42)&gt;1,"Artikel-Nr. doppelt",IF(OR(C42="",D42="",I42&lt;1,J42="",K42&lt;=0,H42&lt;0,H42&gt;0.5),"Eingaben ergänzen",IF(AND(D42="Gebinde",OR(E42&lt;=0,F42&lt;=0,G42&lt;=0)),"Gebindedaten prüfen",IF(AND(D42="Rezeptur",COUNTIF(Rezepturen!$A$6:$A$55,A42)=0),"Rezeptur fehlt","OK"))))))</f>
        <v/>
      </c>
    </row>
    <row r="43" ht="32" customHeight="1">
      <c r="A43" s="5" t="n"/>
      <c r="B43" s="5" t="n"/>
      <c r="C43" s="5" t="n"/>
      <c r="D43" s="5" t="n"/>
      <c r="E43" s="6" t="n"/>
      <c r="F43" s="7" t="n"/>
      <c r="G43" s="7" t="n"/>
      <c r="H43" s="8" t="n"/>
      <c r="I43" s="7" t="n"/>
      <c r="J43" s="8" t="n"/>
      <c r="K43" s="6" t="n"/>
      <c r="L43" s="6" t="n"/>
      <c r="M43" s="22" t="n"/>
      <c r="N43" s="23" t="n"/>
      <c r="O43" s="5" t="n"/>
      <c r="P43" s="12" t="str">
        <f>IF(B43="","",IF(A43="","Artikel-Nr. fehlt",IF(COUNTIF($A$6:$A$55,A43)&gt;1,"Artikel-Nr. doppelt",IF(OR(C43="",D43="",I43&lt;1,J43="",K43&lt;=0,H43&lt;0,H43&gt;0.5),"Eingaben ergänzen",IF(AND(D43="Gebinde",OR(E43&lt;=0,F43&lt;=0,G43&lt;=0)),"Gebindedaten prüfen",IF(AND(D43="Rezeptur",COUNTIF(Rezepturen!$A$6:$A$55,A43)=0),"Rezeptur fehlt","OK"))))))</f>
        <v/>
      </c>
    </row>
    <row r="44" ht="32" customHeight="1">
      <c r="A44" s="5" t="n"/>
      <c r="B44" s="5" t="n"/>
      <c r="C44" s="5" t="n"/>
      <c r="D44" s="5" t="n"/>
      <c r="E44" s="6" t="n"/>
      <c r="F44" s="7" t="n"/>
      <c r="G44" s="7" t="n"/>
      <c r="H44" s="8" t="n"/>
      <c r="I44" s="7" t="n"/>
      <c r="J44" s="8" t="n"/>
      <c r="K44" s="6" t="n"/>
      <c r="L44" s="6" t="n"/>
      <c r="M44" s="22" t="n"/>
      <c r="N44" s="23" t="n"/>
      <c r="O44" s="5" t="n"/>
      <c r="P44" s="11" t="str">
        <f>IF(B44="","",IF(A44="","Artikel-Nr. fehlt",IF(COUNTIF($A$6:$A$55,A44)&gt;1,"Artikel-Nr. doppelt",IF(OR(C44="",D44="",I44&lt;1,J44="",K44&lt;=0,H44&lt;0,H44&gt;0.5),"Eingaben ergänzen",IF(AND(D44="Gebinde",OR(E44&lt;=0,F44&lt;=0,G44&lt;=0)),"Gebindedaten prüfen",IF(AND(D44="Rezeptur",COUNTIF(Rezepturen!$A$6:$A$55,A44)=0),"Rezeptur fehlt","OK"))))))</f>
        <v/>
      </c>
    </row>
    <row r="45" ht="32" customHeight="1">
      <c r="A45" s="5" t="n"/>
      <c r="B45" s="5" t="n"/>
      <c r="C45" s="5" t="n"/>
      <c r="D45" s="5" t="n"/>
      <c r="E45" s="6" t="n"/>
      <c r="F45" s="7" t="n"/>
      <c r="G45" s="7" t="n"/>
      <c r="H45" s="8" t="n"/>
      <c r="I45" s="7" t="n"/>
      <c r="J45" s="8" t="n"/>
      <c r="K45" s="6" t="n"/>
      <c r="L45" s="6" t="n"/>
      <c r="M45" s="22" t="n"/>
      <c r="N45" s="23" t="n"/>
      <c r="O45" s="5" t="n"/>
      <c r="P45" s="12" t="str">
        <f>IF(B45="","",IF(A45="","Artikel-Nr. fehlt",IF(COUNTIF($A$6:$A$55,A45)&gt;1,"Artikel-Nr. doppelt",IF(OR(C45="",D45="",I45&lt;1,J45="",K45&lt;=0,H45&lt;0,H45&gt;0.5),"Eingaben ergänzen",IF(AND(D45="Gebinde",OR(E45&lt;=0,F45&lt;=0,G45&lt;=0)),"Gebindedaten prüfen",IF(AND(D45="Rezeptur",COUNTIF(Rezepturen!$A$6:$A$55,A45)=0),"Rezeptur fehlt","OK"))))))</f>
        <v/>
      </c>
    </row>
    <row r="46" ht="32" customHeight="1">
      <c r="A46" s="5" t="n"/>
      <c r="B46" s="5" t="n"/>
      <c r="C46" s="5" t="n"/>
      <c r="D46" s="5" t="n"/>
      <c r="E46" s="6" t="n"/>
      <c r="F46" s="7" t="n"/>
      <c r="G46" s="7" t="n"/>
      <c r="H46" s="8" t="n"/>
      <c r="I46" s="7" t="n"/>
      <c r="J46" s="8" t="n"/>
      <c r="K46" s="6" t="n"/>
      <c r="L46" s="6" t="n"/>
      <c r="M46" s="22" t="n"/>
      <c r="N46" s="23" t="n"/>
      <c r="O46" s="5" t="n"/>
      <c r="P46" s="11" t="str">
        <f>IF(B46="","",IF(A46="","Artikel-Nr. fehlt",IF(COUNTIF($A$6:$A$55,A46)&gt;1,"Artikel-Nr. doppelt",IF(OR(C46="",D46="",I46&lt;1,J46="",K46&lt;=0,H46&lt;0,H46&gt;0.5),"Eingaben ergänzen",IF(AND(D46="Gebinde",OR(E46&lt;=0,F46&lt;=0,G46&lt;=0)),"Gebindedaten prüfen",IF(AND(D46="Rezeptur",COUNTIF(Rezepturen!$A$6:$A$55,A46)=0),"Rezeptur fehlt","OK"))))))</f>
        <v/>
      </c>
    </row>
    <row r="47" ht="32" customHeight="1">
      <c r="A47" s="5" t="n"/>
      <c r="B47" s="5" t="n"/>
      <c r="C47" s="5" t="n"/>
      <c r="D47" s="5" t="n"/>
      <c r="E47" s="6" t="n"/>
      <c r="F47" s="7" t="n"/>
      <c r="G47" s="7" t="n"/>
      <c r="H47" s="8" t="n"/>
      <c r="I47" s="7" t="n"/>
      <c r="J47" s="8" t="n"/>
      <c r="K47" s="6" t="n"/>
      <c r="L47" s="6" t="n"/>
      <c r="M47" s="22" t="n"/>
      <c r="N47" s="23" t="n"/>
      <c r="O47" s="5" t="n"/>
      <c r="P47" s="12" t="str">
        <f>IF(B47="","",IF(A47="","Artikel-Nr. fehlt",IF(COUNTIF($A$6:$A$55,A47)&gt;1,"Artikel-Nr. doppelt",IF(OR(C47="",D47="",I47&lt;1,J47="",K47&lt;=0,H47&lt;0,H47&gt;0.5),"Eingaben ergänzen",IF(AND(D47="Gebinde",OR(E47&lt;=0,F47&lt;=0,G47&lt;=0)),"Gebindedaten prüfen",IF(AND(D47="Rezeptur",COUNTIF(Rezepturen!$A$6:$A$55,A47)=0),"Rezeptur fehlt","OK"))))))</f>
        <v/>
      </c>
    </row>
    <row r="48" ht="32" customHeight="1">
      <c r="A48" s="5" t="n"/>
      <c r="B48" s="5" t="n"/>
      <c r="C48" s="5" t="n"/>
      <c r="D48" s="5" t="n"/>
      <c r="E48" s="6" t="n"/>
      <c r="F48" s="7" t="n"/>
      <c r="G48" s="7" t="n"/>
      <c r="H48" s="8" t="n"/>
      <c r="I48" s="7" t="n"/>
      <c r="J48" s="8" t="n"/>
      <c r="K48" s="6" t="n"/>
      <c r="L48" s="6" t="n"/>
      <c r="M48" s="22" t="n"/>
      <c r="N48" s="23" t="n"/>
      <c r="O48" s="5" t="n"/>
      <c r="P48" s="11" t="str">
        <f>IF(B48="","",IF(A48="","Artikel-Nr. fehlt",IF(COUNTIF($A$6:$A$55,A48)&gt;1,"Artikel-Nr. doppelt",IF(OR(C48="",D48="",I48&lt;1,J48="",K48&lt;=0,H48&lt;0,H48&gt;0.5),"Eingaben ergänzen",IF(AND(D48="Gebinde",OR(E48&lt;=0,F48&lt;=0,G48&lt;=0)),"Gebindedaten prüfen",IF(AND(D48="Rezeptur",COUNTIF(Rezepturen!$A$6:$A$55,A48)=0),"Rezeptur fehlt","OK"))))))</f>
        <v/>
      </c>
    </row>
    <row r="49" ht="32" customHeight="1">
      <c r="A49" s="5" t="n"/>
      <c r="B49" s="5" t="n"/>
      <c r="C49" s="5" t="n"/>
      <c r="D49" s="5" t="n"/>
      <c r="E49" s="6" t="n"/>
      <c r="F49" s="7" t="n"/>
      <c r="G49" s="7" t="n"/>
      <c r="H49" s="8" t="n"/>
      <c r="I49" s="7" t="n"/>
      <c r="J49" s="8" t="n"/>
      <c r="K49" s="6" t="n"/>
      <c r="L49" s="6" t="n"/>
      <c r="M49" s="22" t="n"/>
      <c r="N49" s="23" t="n"/>
      <c r="O49" s="5" t="n"/>
      <c r="P49" s="12" t="str">
        <f>IF(B49="","",IF(A49="","Artikel-Nr. fehlt",IF(COUNTIF($A$6:$A$55,A49)&gt;1,"Artikel-Nr. doppelt",IF(OR(C49="",D49="",I49&lt;1,J49="",K49&lt;=0,H49&lt;0,H49&gt;0.5),"Eingaben ergänzen",IF(AND(D49="Gebinde",OR(E49&lt;=0,F49&lt;=0,G49&lt;=0)),"Gebindedaten prüfen",IF(AND(D49="Rezeptur",COUNTIF(Rezepturen!$A$6:$A$55,A49)=0),"Rezeptur fehlt","OK"))))))</f>
        <v/>
      </c>
    </row>
    <row r="50" ht="32" customHeight="1">
      <c r="A50" s="5" t="n"/>
      <c r="B50" s="5" t="n"/>
      <c r="C50" s="5" t="n"/>
      <c r="D50" s="5" t="n"/>
      <c r="E50" s="6" t="n"/>
      <c r="F50" s="7" t="n"/>
      <c r="G50" s="7" t="n"/>
      <c r="H50" s="8" t="n"/>
      <c r="I50" s="7" t="n"/>
      <c r="J50" s="8" t="n"/>
      <c r="K50" s="6" t="n"/>
      <c r="L50" s="6" t="n"/>
      <c r="M50" s="22" t="n"/>
      <c r="N50" s="23" t="n"/>
      <c r="O50" s="5" t="n"/>
      <c r="P50" s="11" t="str">
        <f>IF(B50="","",IF(A50="","Artikel-Nr. fehlt",IF(COUNTIF($A$6:$A$55,A50)&gt;1,"Artikel-Nr. doppelt",IF(OR(C50="",D50="",I50&lt;1,J50="",K50&lt;=0,H50&lt;0,H50&gt;0.5),"Eingaben ergänzen",IF(AND(D50="Gebinde",OR(E50&lt;=0,F50&lt;=0,G50&lt;=0)),"Gebindedaten prüfen",IF(AND(D50="Rezeptur",COUNTIF(Rezepturen!$A$6:$A$55,A50)=0),"Rezeptur fehlt","OK"))))))</f>
        <v/>
      </c>
    </row>
    <row r="51" ht="32" customHeight="1">
      <c r="A51" s="5" t="n"/>
      <c r="B51" s="5" t="n"/>
      <c r="C51" s="5" t="n"/>
      <c r="D51" s="5" t="n"/>
      <c r="E51" s="6" t="n"/>
      <c r="F51" s="7" t="n"/>
      <c r="G51" s="7" t="n"/>
      <c r="H51" s="8" t="n"/>
      <c r="I51" s="7" t="n"/>
      <c r="J51" s="8" t="n"/>
      <c r="K51" s="6" t="n"/>
      <c r="L51" s="6" t="n"/>
      <c r="M51" s="22" t="n"/>
      <c r="N51" s="23" t="n"/>
      <c r="O51" s="5" t="n"/>
      <c r="P51" s="12" t="str">
        <f>IF(B51="","",IF(A51="","Artikel-Nr. fehlt",IF(COUNTIF($A$6:$A$55,A51)&gt;1,"Artikel-Nr. doppelt",IF(OR(C51="",D51="",I51&lt;1,J51="",K51&lt;=0,H51&lt;0,H51&gt;0.5),"Eingaben ergänzen",IF(AND(D51="Gebinde",OR(E51&lt;=0,F51&lt;=0,G51&lt;=0)),"Gebindedaten prüfen",IF(AND(D51="Rezeptur",COUNTIF(Rezepturen!$A$6:$A$55,A51)=0),"Rezeptur fehlt","OK"))))))</f>
        <v/>
      </c>
    </row>
    <row r="52" ht="32" customHeight="1">
      <c r="A52" s="5" t="n"/>
      <c r="B52" s="5" t="n"/>
      <c r="C52" s="5" t="n"/>
      <c r="D52" s="5" t="n"/>
      <c r="E52" s="6" t="n"/>
      <c r="F52" s="7" t="n"/>
      <c r="G52" s="7" t="n"/>
      <c r="H52" s="8" t="n"/>
      <c r="I52" s="7" t="n"/>
      <c r="J52" s="8" t="n"/>
      <c r="K52" s="6" t="n"/>
      <c r="L52" s="6" t="n"/>
      <c r="M52" s="22" t="n"/>
      <c r="N52" s="23" t="n"/>
      <c r="O52" s="5" t="n"/>
      <c r="P52" s="11" t="str">
        <f>IF(B52="","",IF(A52="","Artikel-Nr. fehlt",IF(COUNTIF($A$6:$A$55,A52)&gt;1,"Artikel-Nr. doppelt",IF(OR(C52="",D52="",I52&lt;1,J52="",K52&lt;=0,H52&lt;0,H52&gt;0.5),"Eingaben ergänzen",IF(AND(D52="Gebinde",OR(E52&lt;=0,F52&lt;=0,G52&lt;=0)),"Gebindedaten prüfen",IF(AND(D52="Rezeptur",COUNTIF(Rezepturen!$A$6:$A$55,A52)=0),"Rezeptur fehlt","OK"))))))</f>
        <v/>
      </c>
    </row>
    <row r="53" ht="32" customHeight="1">
      <c r="A53" s="5" t="n"/>
      <c r="B53" s="5" t="n"/>
      <c r="C53" s="5" t="n"/>
      <c r="D53" s="5" t="n"/>
      <c r="E53" s="6" t="n"/>
      <c r="F53" s="7" t="n"/>
      <c r="G53" s="7" t="n"/>
      <c r="H53" s="8" t="n"/>
      <c r="I53" s="7" t="n"/>
      <c r="J53" s="8" t="n"/>
      <c r="K53" s="6" t="n"/>
      <c r="L53" s="6" t="n"/>
      <c r="M53" s="22" t="n"/>
      <c r="N53" s="23" t="n"/>
      <c r="O53" s="5" t="n"/>
      <c r="P53" s="12" t="str">
        <f>IF(B53="","",IF(A53="","Artikel-Nr. fehlt",IF(COUNTIF($A$6:$A$55,A53)&gt;1,"Artikel-Nr. doppelt",IF(OR(C53="",D53="",I53&lt;1,J53="",K53&lt;=0,H53&lt;0,H53&gt;0.5),"Eingaben ergänzen",IF(AND(D53="Gebinde",OR(E53&lt;=0,F53&lt;=0,G53&lt;=0)),"Gebindedaten prüfen",IF(AND(D53="Rezeptur",COUNTIF(Rezepturen!$A$6:$A$55,A53)=0),"Rezeptur fehlt","OK"))))))</f>
        <v/>
      </c>
    </row>
    <row r="54" ht="32" customHeight="1">
      <c r="A54" s="5" t="n"/>
      <c r="B54" s="5" t="n"/>
      <c r="C54" s="5" t="n"/>
      <c r="D54" s="5" t="n"/>
      <c r="E54" s="6" t="n"/>
      <c r="F54" s="7" t="n"/>
      <c r="G54" s="7" t="n"/>
      <c r="H54" s="8" t="n"/>
      <c r="I54" s="7" t="n"/>
      <c r="J54" s="8" t="n"/>
      <c r="K54" s="6" t="n"/>
      <c r="L54" s="6" t="n"/>
      <c r="M54" s="22" t="n"/>
      <c r="N54" s="23" t="n"/>
      <c r="O54" s="5" t="n"/>
      <c r="P54" s="11" t="str">
        <f>IF(B54="","",IF(A54="","Artikel-Nr. fehlt",IF(COUNTIF($A$6:$A$55,A54)&gt;1,"Artikel-Nr. doppelt",IF(OR(C54="",D54="",I54&lt;1,J54="",K54&lt;=0,H54&lt;0,H54&gt;0.5),"Eingaben ergänzen",IF(AND(D54="Gebinde",OR(E54&lt;=0,F54&lt;=0,G54&lt;=0)),"Gebindedaten prüfen",IF(AND(D54="Rezeptur",COUNTIF(Rezepturen!$A$6:$A$55,A54)=0),"Rezeptur fehlt","OK"))))))</f>
        <v/>
      </c>
    </row>
    <row r="55" ht="32" customHeight="1">
      <c r="A55" s="5" t="n"/>
      <c r="B55" s="5" t="n"/>
      <c r="C55" s="5" t="n"/>
      <c r="D55" s="5" t="n"/>
      <c r="E55" s="6" t="n"/>
      <c r="F55" s="7" t="n"/>
      <c r="G55" s="7" t="n"/>
      <c r="H55" s="8" t="n"/>
      <c r="I55" s="7" t="n"/>
      <c r="J55" s="8" t="n"/>
      <c r="K55" s="6" t="n"/>
      <c r="L55" s="6" t="n"/>
      <c r="M55" s="22" t="n"/>
      <c r="N55" s="23" t="n"/>
      <c r="O55" s="5" t="n"/>
      <c r="P55" s="12" t="str">
        <f>IF(B55="","",IF(A55="","Artikel-Nr. fehlt",IF(COUNTIF($A$6:$A$55,A55)&gt;1,"Artikel-Nr. doppelt",IF(OR(C55="",D55="",I55&lt;1,J55="",K55&lt;=0,H55&lt;0,H55&gt;0.5),"Eingaben ergänzen",IF(AND(D55="Gebinde",OR(E55&lt;=0,F55&lt;=0,G55&lt;=0)),"Gebindedaten prüfen",IF(AND(D55="Rezeptur",COUNTIF(Rezepturen!$A$6:$A$55,A55)=0),"Rezeptur fehlt","OK"))))))</f>
        <v/>
      </c>
    </row>
  </sheetData>
  <autoFilter ref="A5:P55"/>
  <mergeCells count="4">
    <mergeCell ref="A1:P1"/>
    <mergeCell ref="A4:P4"/>
    <mergeCell ref="A3:P3"/>
    <mergeCell ref="A2:P2"/>
  </mergeCells>
  <conditionalFormatting sqref="P6:P55">
    <cfRule type="cellIs" priority="1" operator="notEqual" dxfId="0">
      <formula>"OK"</formula>
    </cfRule>
  </conditionalFormatting>
  <dataValidations count="11">
    <dataValidation sqref="C6:C55" showDropDown="0" showInputMessage="0" showErrorMessage="1" allowBlank="1" errorTitle="Eingabe prüfen" error="Bitte einen gültigen Wert innerhalb der zulässigen Grenzen eingeben." type="list" errorStyle="stop">
      <formula1>=Warengruppen</formula1>
    </dataValidation>
    <dataValidation sqref="D6:D55" showDropDown="0" showInputMessage="0" showErrorMessage="1" allowBlank="1" errorTitle="Eingabe prüfen" error="Bitte einen gültigen Wert innerhalb der zulässigen Grenzen eingeben." type="list" errorStyle="stop">
      <formula1>"Gebinde,Rezeptur"</formula1>
    </dataValidation>
    <dataValidation sqref="K6:K55" showDropDown="0" showInputMessage="0" showErrorMessage="1" allowBlank="1" errorTitle="Eingabe prüfen" error="Bitte einen gültigen Wert innerhalb der zulässigen Grenzen eingeben." type="list" errorStyle="stop">
      <formula1>"0.1,0.5"</formula1>
    </dataValidation>
    <dataValidation sqref="J6:J55" showDropDown="0" showInputMessage="0" showErrorMessage="1" allowBlank="1" errorTitle="Eingabe prüfen" error="Bitte einen gültigen Wert innerhalb der zulässigen Grenzen eingeben." type="list" errorStyle="stop">
      <formula1>"0.19,0.07"</formula1>
    </dataValidation>
    <dataValidation sqref="E6:E55" showDropDown="0" showInputMessage="0" showErrorMessage="1" allowBlank="1" errorTitle="Eingabe prüfen" error="Bitte einen gültigen Wert innerhalb der zulässigen Grenzen eingeben." type="decimal" errorStyle="stop" operator="between">
      <formula1>0</formula1>
      <formula2>10000000</formula2>
    </dataValidation>
    <dataValidation sqref="F6:F55" showDropDown="0" showInputMessage="0" showErrorMessage="1" allowBlank="1" errorTitle="Eingabe prüfen" error="Bitte einen gültigen Wert innerhalb der zulässigen Grenzen eingeben." type="decimal" errorStyle="stop" operator="between">
      <formula1>0</formula1>
      <formula2>10000000</formula2>
    </dataValidation>
    <dataValidation sqref="G6:G55" showDropDown="0" showInputMessage="0" showErrorMessage="1" allowBlank="1" errorTitle="Eingabe prüfen" error="Bitte einen gültigen Wert innerhalb der zulässigen Grenzen eingeben." type="decimal" errorStyle="stop" operator="between">
      <formula1>0</formula1>
      <formula2>10000000</formula2>
    </dataValidation>
    <dataValidation sqref="L6:L55" showDropDown="0" showInputMessage="0" showErrorMessage="1" allowBlank="1" errorTitle="Eingabe prüfen" error="Bitte einen gültigen Wert innerhalb der zulässigen Grenzen eingeben." type="decimal" errorStyle="stop" operator="between">
      <formula1>0</formula1>
      <formula2>10000000</formula2>
    </dataValidation>
    <dataValidation sqref="N6:N55" showDropDown="0" showInputMessage="0" showErrorMessage="1" allowBlank="1" errorTitle="Eingabe prüfen" error="Bitte einen gültigen Wert innerhalb der zulässigen Grenzen eingeben." type="decimal" errorStyle="stop" operator="between">
      <formula1>0</formula1>
      <formula2>10000000</formula2>
    </dataValidation>
    <dataValidation sqref="H6:H55" showDropDown="0" showInputMessage="0" showErrorMessage="1" allowBlank="1" errorTitle="Eingabe prüfen" error="Bitte einen gültigen Wert innerhalb der zulässigen Grenzen eingeben." type="decimal" errorStyle="stop" operator="between">
      <formula1>0</formula1>
      <formula2>0.5</formula2>
    </dataValidation>
    <dataValidation sqref="I6:I55" showDropDown="0" showInputMessage="0" showErrorMessage="1" allowBlank="1" errorTitle="Eingabe prüfen" error="Bitte einen gültigen Wert innerhalb der zulässigen Grenzen eingeben." type="decimal" errorStyle="stop" operator="between">
      <formula1>1</formula1>
      <formula2>100</formula2>
    </dataValidation>
  </dataValidations>
  <printOptions horizontalCentered="1"/>
  <pageMargins left="0.75" right="0.75" top="1" bottom="1" header="0.5" footer="0.5"/>
  <pageSetup orientation="landscape" paperSize="8" fitToHeight="0" fitToWidth="1"/>
</worksheet>
</file>

<file path=xl/worksheets/sheet3.xml><?xml version="1.0" encoding="utf-8"?>
<worksheet xmlns="http://schemas.openxmlformats.org/spreadsheetml/2006/main">
  <sheetPr>
    <tabColor rgb="00167D8D"/>
    <outlinePr summaryBelow="1" summaryRight="1"/>
    <pageSetUpPr fitToPage="1"/>
  </sheetPr>
  <dimension ref="A1:H57"/>
  <sheetViews>
    <sheetView showGridLines="0" zoomScale="85" workbookViewId="0">
      <pane xSplit="2" ySplit="5" topLeftCell="C6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21"/>
  <cols>
    <col width="16" customWidth="1" min="1" max="1"/>
    <col width="27" customWidth="1" min="2" max="2"/>
    <col width="14" customWidth="1" min="3" max="3"/>
    <col width="20" customWidth="1" min="4" max="4"/>
    <col width="20" customWidth="1" min="5" max="5"/>
    <col width="20" customWidth="1" min="6" max="6"/>
    <col width="20" customWidth="1" min="7" max="7"/>
    <col width="28" customWidth="1" min="8" max="8"/>
  </cols>
  <sheetData>
    <row r="1" ht="36" customHeight="1">
      <c r="A1" s="1" t="inlineStr">
        <is>
          <t>Rezepturen und Zutatenkosten</t>
        </is>
      </c>
    </row>
    <row r="2" ht="36" customHeight="1">
      <c r="A2" s="2" t="inlineStr">
        <is>
          <t>50 Zutatenzeilen · ml, g oder Stück verwenden · Gebinde- und Einsatzmenge je Zeile immer in derselben Einheit.</t>
        </is>
      </c>
    </row>
    <row r="3" ht="36" customHeight="1">
      <c r="A3" s="25" t="inlineStr">
        <is>
          <t>Artikelnummer verknüpft die Rezeptur mit den Stammdaten. Alle Zutaten einschließlich Milch, Sirup und Garnitur erfassen.</t>
        </is>
      </c>
      <c r="B3" s="21" t="n"/>
      <c r="C3" s="21" t="n"/>
      <c r="D3" s="21" t="n"/>
      <c r="E3" s="21" t="n"/>
      <c r="F3" s="21" t="n"/>
      <c r="G3" s="21" t="n"/>
      <c r="H3" s="21" t="n"/>
    </row>
    <row r="4" ht="36" customHeight="1">
      <c r="A4" s="25" t="inlineStr">
        <is>
          <t>Kosten je Zutat = Gebinde-EK ÷ Gebindemenge × Einsatzmenge. Schwund wird einmalig in der Artikelkalkulation berücksichtigt.</t>
        </is>
      </c>
      <c r="B4" s="21" t="n"/>
      <c r="C4" s="21" t="n"/>
      <c r="D4" s="21" t="n"/>
      <c r="E4" s="21" t="n"/>
      <c r="F4" s="21" t="n"/>
      <c r="G4" s="21" t="n"/>
      <c r="H4" s="21" t="n"/>
    </row>
    <row r="5" ht="45" customHeight="1">
      <c r="A5" s="4" t="inlineStr">
        <is>
          <t>Artikel-Nr.</t>
        </is>
      </c>
      <c r="B5" s="4" t="inlineStr">
        <is>
          <t>Zutat</t>
        </is>
      </c>
      <c r="C5" s="4" t="inlineStr">
        <is>
          <t>Einheit</t>
        </is>
      </c>
      <c r="D5" s="4" t="inlineStr">
        <is>
          <t>Gebinde-EK netto</t>
        </is>
      </c>
      <c r="E5" s="4" t="inlineStr">
        <is>
          <t>Gebindemenge</t>
        </is>
      </c>
      <c r="F5" s="4" t="inlineStr">
        <is>
          <t>Einsatz je Portion</t>
        </is>
      </c>
      <c r="G5" s="4" t="inlineStr">
        <is>
          <t>Zutatenkosten netto</t>
        </is>
      </c>
      <c r="H5" s="4" t="inlineStr">
        <is>
          <t>Prüfung / Beispiel</t>
        </is>
      </c>
    </row>
    <row r="6" ht="21" customHeight="1">
      <c r="A6" s="5" t="inlineStr">
        <is>
          <t>G05</t>
        </is>
      </c>
      <c r="B6" s="5" t="inlineStr">
        <is>
          <t>Kaffeebohnen</t>
        </is>
      </c>
      <c r="C6" s="5" t="inlineStr">
        <is>
          <t>g</t>
        </is>
      </c>
      <c r="D6" s="6" t="n">
        <v>18</v>
      </c>
      <c r="E6" s="7" t="n">
        <v>1000</v>
      </c>
      <c r="F6" s="7" t="n">
        <v>9</v>
      </c>
      <c r="G6" s="13">
        <f>IF(B6="","",IF(OR(A6="",D6&lt;=0,E6&lt;=0,F6&lt;=0),0,D6/E6*F6))</f>
        <v>0.162</v>
      </c>
      <c r="H6" s="11" t="str">
        <f>IF(B6="","",IF(OR(A6="",COUNTIF(Stammdaten!$A$6:$A$55,A6)&lt;&gt;1,C6="",D6&lt;=0,E6&lt;=0,F6&lt;=0),"Eingabe prüfen","OK"))</f>
        <v>OK</v>
      </c>
    </row>
    <row r="7" ht="21" customHeight="1">
      <c r="A7" s="5" t="inlineStr">
        <is>
          <t>G05</t>
        </is>
      </c>
      <c r="B7" s="5" t="inlineStr">
        <is>
          <t>Milch</t>
        </is>
      </c>
      <c r="C7" s="5" t="inlineStr">
        <is>
          <t>ml</t>
        </is>
      </c>
      <c r="D7" s="6" t="n">
        <v>1.2</v>
      </c>
      <c r="E7" s="7" t="n">
        <v>1000</v>
      </c>
      <c r="F7" s="7" t="n">
        <v>120</v>
      </c>
      <c r="G7" s="14">
        <f>IF(B7="","",IF(OR(A7="",D7&lt;=0,E7&lt;=0,F7&lt;=0),0,D7/E7*F7))</f>
        <v>0.144</v>
      </c>
      <c r="H7" s="12" t="str">
        <f>IF(B7="","",IF(OR(A7="",COUNTIF(Stammdaten!$A$6:$A$55,A7)&lt;&gt;1,C7="",D7&lt;=0,E7&lt;=0,F7&lt;=0),"Eingabe prüfen","OK"))</f>
        <v>OK</v>
      </c>
    </row>
    <row r="8" ht="21" customHeight="1">
      <c r="A8" s="5" t="inlineStr">
        <is>
          <t>G06</t>
        </is>
      </c>
      <c r="B8" s="5" t="inlineStr">
        <is>
          <t>Basisspirituose</t>
        </is>
      </c>
      <c r="C8" s="5" t="inlineStr">
        <is>
          <t>ml</t>
        </is>
      </c>
      <c r="D8" s="6" t="n">
        <v>14</v>
      </c>
      <c r="E8" s="7" t="n">
        <v>700</v>
      </c>
      <c r="F8" s="7" t="n">
        <v>40</v>
      </c>
      <c r="G8" s="13">
        <f>IF(B8="","",IF(OR(A8="",D8&lt;=0,E8&lt;=0,F8&lt;=0),0,D8/E8*F8))</f>
        <v>0.8</v>
      </c>
      <c r="H8" s="11" t="str">
        <f>IF(B8="","",IF(OR(A8="",COUNTIF(Stammdaten!$A$6:$A$55,A8)&lt;&gt;1,C8="",D8&lt;=0,E8&lt;=0,F8&lt;=0),"Eingabe prüfen","OK"))</f>
        <v>OK</v>
      </c>
    </row>
    <row r="9" ht="21" customHeight="1">
      <c r="A9" s="5" t="inlineStr">
        <is>
          <t>G06</t>
        </is>
      </c>
      <c r="B9" s="5" t="inlineStr">
        <is>
          <t>Likör</t>
        </is>
      </c>
      <c r="C9" s="5" t="inlineStr">
        <is>
          <t>ml</t>
        </is>
      </c>
      <c r="D9" s="6" t="n">
        <v>12</v>
      </c>
      <c r="E9" s="7" t="n">
        <v>700</v>
      </c>
      <c r="F9" s="7" t="n">
        <v>20</v>
      </c>
      <c r="G9" s="14">
        <f>IF(B9="","",IF(OR(A9="",D9&lt;=0,E9&lt;=0,F9&lt;=0),0,D9/E9*F9))</f>
        <v>0.342857142857143</v>
      </c>
      <c r="H9" s="12" t="str">
        <f>IF(B9="","",IF(OR(A9="",COUNTIF(Stammdaten!$A$6:$A$55,A9)&lt;&gt;1,C9="",D9&lt;=0,E9&lt;=0,F9&lt;=0),"Eingabe prüfen","OK"))</f>
        <v>OK</v>
      </c>
    </row>
    <row r="10" ht="21" customHeight="1">
      <c r="A10" s="5" t="inlineStr">
        <is>
          <t>G06</t>
        </is>
      </c>
      <c r="B10" s="5" t="inlineStr">
        <is>
          <t>Saft</t>
        </is>
      </c>
      <c r="C10" s="5" t="inlineStr">
        <is>
          <t>ml</t>
        </is>
      </c>
      <c r="D10" s="6" t="n">
        <v>2</v>
      </c>
      <c r="E10" s="7" t="n">
        <v>1000</v>
      </c>
      <c r="F10" s="7" t="n">
        <v>100</v>
      </c>
      <c r="G10" s="13">
        <f>IF(B10="","",IF(OR(A10="",D10&lt;=0,E10&lt;=0,F10&lt;=0),0,D10/E10*F10))</f>
        <v>0.2</v>
      </c>
      <c r="H10" s="11" t="str">
        <f>IF(B10="","",IF(OR(A10="",COUNTIF(Stammdaten!$A$6:$A$55,A10)&lt;&gt;1,C10="",D10&lt;=0,E10&lt;=0,F10&lt;=0),"Eingabe prüfen","OK"))</f>
        <v>OK</v>
      </c>
    </row>
    <row r="11" ht="21" customHeight="1">
      <c r="A11" s="5" t="inlineStr">
        <is>
          <t>G06</t>
        </is>
      </c>
      <c r="B11" s="5" t="inlineStr">
        <is>
          <t>Sirup</t>
        </is>
      </c>
      <c r="C11" s="5" t="inlineStr">
        <is>
          <t>ml</t>
        </is>
      </c>
      <c r="D11" s="6" t="n">
        <v>8</v>
      </c>
      <c r="E11" s="7" t="n">
        <v>1000</v>
      </c>
      <c r="F11" s="7" t="n">
        <v>10</v>
      </c>
      <c r="G11" s="14">
        <f>IF(B11="","",IF(OR(A11="",D11&lt;=0,E11&lt;=0,F11&lt;=0),0,D11/E11*F11))</f>
        <v>0.08</v>
      </c>
      <c r="H11" s="12" t="str">
        <f>IF(B11="","",IF(OR(A11="",COUNTIF(Stammdaten!$A$6:$A$55,A11)&lt;&gt;1,C11="",D11&lt;=0,E11&lt;=0,F11&lt;=0),"Eingabe prüfen","OK"))</f>
        <v>OK</v>
      </c>
    </row>
    <row r="12" ht="21" customHeight="1">
      <c r="A12" s="5" t="inlineStr">
        <is>
          <t>G06</t>
        </is>
      </c>
      <c r="B12" s="5" t="inlineStr">
        <is>
          <t>Garnitur</t>
        </is>
      </c>
      <c r="C12" s="5" t="inlineStr">
        <is>
          <t>Stück</t>
        </is>
      </c>
      <c r="D12" s="6" t="n">
        <v>4</v>
      </c>
      <c r="E12" s="7" t="n">
        <v>20</v>
      </c>
      <c r="F12" s="7" t="n">
        <v>1</v>
      </c>
      <c r="G12" s="13">
        <f>IF(B12="","",IF(OR(A12="",D12&lt;=0,E12&lt;=0,F12&lt;=0),0,D12/E12*F12))</f>
        <v>0.2</v>
      </c>
      <c r="H12" s="11" t="str">
        <f>IF(B12="","",IF(OR(A12="",COUNTIF(Stammdaten!$A$6:$A$55,A12)&lt;&gt;1,C12="",D12&lt;=0,E12&lt;=0,F12&lt;=0),"Eingabe prüfen","OK"))</f>
        <v>OK</v>
      </c>
    </row>
    <row r="13" ht="21" customHeight="1">
      <c r="A13" s="5" t="n"/>
      <c r="B13" s="5" t="n"/>
      <c r="C13" s="5" t="n"/>
      <c r="D13" s="6" t="n"/>
      <c r="E13" s="7" t="n"/>
      <c r="F13" s="7" t="n"/>
      <c r="G13" s="14" t="str">
        <f>IF(B13="","",IF(OR(A13="",D13&lt;=0,E13&lt;=0,F13&lt;=0),0,D13/E13*F13))</f>
        <v/>
      </c>
      <c r="H13" s="12" t="str">
        <f>IF(B13="","",IF(OR(A13="",COUNTIF(Stammdaten!$A$6:$A$55,A13)&lt;&gt;1,C13="",D13&lt;=0,E13&lt;=0,F13&lt;=0),"Eingabe prüfen","OK"))</f>
        <v/>
      </c>
    </row>
    <row r="14" ht="21" customHeight="1">
      <c r="A14" s="5" t="n"/>
      <c r="B14" s="5" t="n"/>
      <c r="C14" s="5" t="n"/>
      <c r="D14" s="6" t="n"/>
      <c r="E14" s="7" t="n"/>
      <c r="F14" s="7" t="n"/>
      <c r="G14" s="13" t="str">
        <f>IF(B14="","",IF(OR(A14="",D14&lt;=0,E14&lt;=0,F14&lt;=0),0,D14/E14*F14))</f>
        <v/>
      </c>
      <c r="H14" s="11" t="str">
        <f>IF(B14="","",IF(OR(A14="",COUNTIF(Stammdaten!$A$6:$A$55,A14)&lt;&gt;1,C14="",D14&lt;=0,E14&lt;=0,F14&lt;=0),"Eingabe prüfen","OK"))</f>
        <v/>
      </c>
    </row>
    <row r="15" ht="21" customHeight="1">
      <c r="A15" s="5" t="n"/>
      <c r="B15" s="5" t="n"/>
      <c r="C15" s="5" t="n"/>
      <c r="D15" s="6" t="n"/>
      <c r="E15" s="7" t="n"/>
      <c r="F15" s="7" t="n"/>
      <c r="G15" s="14" t="str">
        <f>IF(B15="","",IF(OR(A15="",D15&lt;=0,E15&lt;=0,F15&lt;=0),0,D15/E15*F15))</f>
        <v/>
      </c>
      <c r="H15" s="12" t="str">
        <f>IF(B15="","",IF(OR(A15="",COUNTIF(Stammdaten!$A$6:$A$55,A15)&lt;&gt;1,C15="",D15&lt;=0,E15&lt;=0,F15&lt;=0),"Eingabe prüfen","OK"))</f>
        <v/>
      </c>
    </row>
    <row r="16" ht="21" customHeight="1">
      <c r="A16" s="5" t="n"/>
      <c r="B16" s="5" t="n"/>
      <c r="C16" s="5" t="n"/>
      <c r="D16" s="6" t="n"/>
      <c r="E16" s="7" t="n"/>
      <c r="F16" s="7" t="n"/>
      <c r="G16" s="13" t="str">
        <f>IF(B16="","",IF(OR(A16="",D16&lt;=0,E16&lt;=0,F16&lt;=0),0,D16/E16*F16))</f>
        <v/>
      </c>
      <c r="H16" s="11" t="str">
        <f>IF(B16="","",IF(OR(A16="",COUNTIF(Stammdaten!$A$6:$A$55,A16)&lt;&gt;1,C16="",D16&lt;=0,E16&lt;=0,F16&lt;=0),"Eingabe prüfen","OK"))</f>
        <v/>
      </c>
    </row>
    <row r="17" ht="21" customHeight="1">
      <c r="A17" s="5" t="n"/>
      <c r="B17" s="5" t="n"/>
      <c r="C17" s="5" t="n"/>
      <c r="D17" s="6" t="n"/>
      <c r="E17" s="7" t="n"/>
      <c r="F17" s="7" t="n"/>
      <c r="G17" s="14" t="str">
        <f>IF(B17="","",IF(OR(A17="",D17&lt;=0,E17&lt;=0,F17&lt;=0),0,D17/E17*F17))</f>
        <v/>
      </c>
      <c r="H17" s="12" t="str">
        <f>IF(B17="","",IF(OR(A17="",COUNTIF(Stammdaten!$A$6:$A$55,A17)&lt;&gt;1,C17="",D17&lt;=0,E17&lt;=0,F17&lt;=0),"Eingabe prüfen","OK"))</f>
        <v/>
      </c>
    </row>
    <row r="18" ht="21" customHeight="1">
      <c r="A18" s="5" t="n"/>
      <c r="B18" s="5" t="n"/>
      <c r="C18" s="5" t="n"/>
      <c r="D18" s="6" t="n"/>
      <c r="E18" s="7" t="n"/>
      <c r="F18" s="7" t="n"/>
      <c r="G18" s="13" t="str">
        <f>IF(B18="","",IF(OR(A18="",D18&lt;=0,E18&lt;=0,F18&lt;=0),0,D18/E18*F18))</f>
        <v/>
      </c>
      <c r="H18" s="11" t="str">
        <f>IF(B18="","",IF(OR(A18="",COUNTIF(Stammdaten!$A$6:$A$55,A18)&lt;&gt;1,C18="",D18&lt;=0,E18&lt;=0,F18&lt;=0),"Eingabe prüfen","OK"))</f>
        <v/>
      </c>
    </row>
    <row r="19" ht="21" customHeight="1">
      <c r="A19" s="5" t="n"/>
      <c r="B19" s="5" t="n"/>
      <c r="C19" s="5" t="n"/>
      <c r="D19" s="6" t="n"/>
      <c r="E19" s="7" t="n"/>
      <c r="F19" s="7" t="n"/>
      <c r="G19" s="14" t="str">
        <f>IF(B19="","",IF(OR(A19="",D19&lt;=0,E19&lt;=0,F19&lt;=0),0,D19/E19*F19))</f>
        <v/>
      </c>
      <c r="H19" s="12" t="str">
        <f>IF(B19="","",IF(OR(A19="",COUNTIF(Stammdaten!$A$6:$A$55,A19)&lt;&gt;1,C19="",D19&lt;=0,E19&lt;=0,F19&lt;=0),"Eingabe prüfen","OK"))</f>
        <v/>
      </c>
    </row>
    <row r="20" ht="21" customHeight="1">
      <c r="A20" s="5" t="n"/>
      <c r="B20" s="5" t="n"/>
      <c r="C20" s="5" t="n"/>
      <c r="D20" s="6" t="n"/>
      <c r="E20" s="7" t="n"/>
      <c r="F20" s="7" t="n"/>
      <c r="G20" s="13" t="str">
        <f>IF(B20="","",IF(OR(A20="",D20&lt;=0,E20&lt;=0,F20&lt;=0),0,D20/E20*F20))</f>
        <v/>
      </c>
      <c r="H20" s="11" t="str">
        <f>IF(B20="","",IF(OR(A20="",COUNTIF(Stammdaten!$A$6:$A$55,A20)&lt;&gt;1,C20="",D20&lt;=0,E20&lt;=0,F20&lt;=0),"Eingabe prüfen","OK"))</f>
        <v/>
      </c>
    </row>
    <row r="21" ht="21" customHeight="1">
      <c r="A21" s="5" t="n"/>
      <c r="B21" s="5" t="n"/>
      <c r="C21" s="5" t="n"/>
      <c r="D21" s="6" t="n"/>
      <c r="E21" s="7" t="n"/>
      <c r="F21" s="7" t="n"/>
      <c r="G21" s="14" t="str">
        <f>IF(B21="","",IF(OR(A21="",D21&lt;=0,E21&lt;=0,F21&lt;=0),0,D21/E21*F21))</f>
        <v/>
      </c>
      <c r="H21" s="12" t="str">
        <f>IF(B21="","",IF(OR(A21="",COUNTIF(Stammdaten!$A$6:$A$55,A21)&lt;&gt;1,C21="",D21&lt;=0,E21&lt;=0,F21&lt;=0),"Eingabe prüfen","OK"))</f>
        <v/>
      </c>
    </row>
    <row r="22" ht="21" customHeight="1">
      <c r="A22" s="5" t="n"/>
      <c r="B22" s="5" t="n"/>
      <c r="C22" s="5" t="n"/>
      <c r="D22" s="6" t="n"/>
      <c r="E22" s="7" t="n"/>
      <c r="F22" s="7" t="n"/>
      <c r="G22" s="13" t="str">
        <f>IF(B22="","",IF(OR(A22="",D22&lt;=0,E22&lt;=0,F22&lt;=0),0,D22/E22*F22))</f>
        <v/>
      </c>
      <c r="H22" s="11" t="str">
        <f>IF(B22="","",IF(OR(A22="",COUNTIF(Stammdaten!$A$6:$A$55,A22)&lt;&gt;1,C22="",D22&lt;=0,E22&lt;=0,F22&lt;=0),"Eingabe prüfen","OK"))</f>
        <v/>
      </c>
    </row>
    <row r="23" ht="21" customHeight="1">
      <c r="A23" s="5" t="n"/>
      <c r="B23" s="5" t="n"/>
      <c r="C23" s="5" t="n"/>
      <c r="D23" s="6" t="n"/>
      <c r="E23" s="7" t="n"/>
      <c r="F23" s="7" t="n"/>
      <c r="G23" s="14" t="str">
        <f>IF(B23="","",IF(OR(A23="",D23&lt;=0,E23&lt;=0,F23&lt;=0),0,D23/E23*F23))</f>
        <v/>
      </c>
      <c r="H23" s="12" t="str">
        <f>IF(B23="","",IF(OR(A23="",COUNTIF(Stammdaten!$A$6:$A$55,A23)&lt;&gt;1,C23="",D23&lt;=0,E23&lt;=0,F23&lt;=0),"Eingabe prüfen","OK"))</f>
        <v/>
      </c>
    </row>
    <row r="24" ht="21" customHeight="1">
      <c r="A24" s="5" t="n"/>
      <c r="B24" s="5" t="n"/>
      <c r="C24" s="5" t="n"/>
      <c r="D24" s="6" t="n"/>
      <c r="E24" s="7" t="n"/>
      <c r="F24" s="7" t="n"/>
      <c r="G24" s="13" t="str">
        <f>IF(B24="","",IF(OR(A24="",D24&lt;=0,E24&lt;=0,F24&lt;=0),0,D24/E24*F24))</f>
        <v/>
      </c>
      <c r="H24" s="11" t="str">
        <f>IF(B24="","",IF(OR(A24="",COUNTIF(Stammdaten!$A$6:$A$55,A24)&lt;&gt;1,C24="",D24&lt;=0,E24&lt;=0,F24&lt;=0),"Eingabe prüfen","OK"))</f>
        <v/>
      </c>
    </row>
    <row r="25" ht="21" customHeight="1">
      <c r="A25" s="5" t="n"/>
      <c r="B25" s="5" t="n"/>
      <c r="C25" s="5" t="n"/>
      <c r="D25" s="6" t="n"/>
      <c r="E25" s="7" t="n"/>
      <c r="F25" s="7" t="n"/>
      <c r="G25" s="14" t="str">
        <f>IF(B25="","",IF(OR(A25="",D25&lt;=0,E25&lt;=0,F25&lt;=0),0,D25/E25*F25))</f>
        <v/>
      </c>
      <c r="H25" s="12" t="str">
        <f>IF(B25="","",IF(OR(A25="",COUNTIF(Stammdaten!$A$6:$A$55,A25)&lt;&gt;1,C25="",D25&lt;=0,E25&lt;=0,F25&lt;=0),"Eingabe prüfen","OK"))</f>
        <v/>
      </c>
    </row>
    <row r="26" ht="21" customHeight="1">
      <c r="A26" s="5" t="n"/>
      <c r="B26" s="5" t="n"/>
      <c r="C26" s="5" t="n"/>
      <c r="D26" s="6" t="n"/>
      <c r="E26" s="7" t="n"/>
      <c r="F26" s="7" t="n"/>
      <c r="G26" s="13" t="str">
        <f>IF(B26="","",IF(OR(A26="",D26&lt;=0,E26&lt;=0,F26&lt;=0),0,D26/E26*F26))</f>
        <v/>
      </c>
      <c r="H26" s="11" t="str">
        <f>IF(B26="","",IF(OR(A26="",COUNTIF(Stammdaten!$A$6:$A$55,A26)&lt;&gt;1,C26="",D26&lt;=0,E26&lt;=0,F26&lt;=0),"Eingabe prüfen","OK"))</f>
        <v/>
      </c>
    </row>
    <row r="27" ht="21" customHeight="1">
      <c r="A27" s="5" t="n"/>
      <c r="B27" s="5" t="n"/>
      <c r="C27" s="5" t="n"/>
      <c r="D27" s="6" t="n"/>
      <c r="E27" s="7" t="n"/>
      <c r="F27" s="7" t="n"/>
      <c r="G27" s="14" t="str">
        <f>IF(B27="","",IF(OR(A27="",D27&lt;=0,E27&lt;=0,F27&lt;=0),0,D27/E27*F27))</f>
        <v/>
      </c>
      <c r="H27" s="12" t="str">
        <f>IF(B27="","",IF(OR(A27="",COUNTIF(Stammdaten!$A$6:$A$55,A27)&lt;&gt;1,C27="",D27&lt;=0,E27&lt;=0,F27&lt;=0),"Eingabe prüfen","OK"))</f>
        <v/>
      </c>
    </row>
    <row r="28" ht="21" customHeight="1">
      <c r="A28" s="5" t="n"/>
      <c r="B28" s="5" t="n"/>
      <c r="C28" s="5" t="n"/>
      <c r="D28" s="6" t="n"/>
      <c r="E28" s="7" t="n"/>
      <c r="F28" s="7" t="n"/>
      <c r="G28" s="13" t="str">
        <f>IF(B28="","",IF(OR(A28="",D28&lt;=0,E28&lt;=0,F28&lt;=0),0,D28/E28*F28))</f>
        <v/>
      </c>
      <c r="H28" s="11" t="str">
        <f>IF(B28="","",IF(OR(A28="",COUNTIF(Stammdaten!$A$6:$A$55,A28)&lt;&gt;1,C28="",D28&lt;=0,E28&lt;=0,F28&lt;=0),"Eingabe prüfen","OK"))</f>
        <v/>
      </c>
    </row>
    <row r="29" ht="21" customHeight="1">
      <c r="A29" s="5" t="n"/>
      <c r="B29" s="5" t="n"/>
      <c r="C29" s="5" t="n"/>
      <c r="D29" s="6" t="n"/>
      <c r="E29" s="7" t="n"/>
      <c r="F29" s="7" t="n"/>
      <c r="G29" s="14" t="str">
        <f>IF(B29="","",IF(OR(A29="",D29&lt;=0,E29&lt;=0,F29&lt;=0),0,D29/E29*F29))</f>
        <v/>
      </c>
      <c r="H29" s="12" t="str">
        <f>IF(B29="","",IF(OR(A29="",COUNTIF(Stammdaten!$A$6:$A$55,A29)&lt;&gt;1,C29="",D29&lt;=0,E29&lt;=0,F29&lt;=0),"Eingabe prüfen","OK"))</f>
        <v/>
      </c>
    </row>
    <row r="30" ht="21" customHeight="1">
      <c r="A30" s="5" t="n"/>
      <c r="B30" s="5" t="n"/>
      <c r="C30" s="5" t="n"/>
      <c r="D30" s="6" t="n"/>
      <c r="E30" s="7" t="n"/>
      <c r="F30" s="7" t="n"/>
      <c r="G30" s="13" t="str">
        <f>IF(B30="","",IF(OR(A30="",D30&lt;=0,E30&lt;=0,F30&lt;=0),0,D30/E30*F30))</f>
        <v/>
      </c>
      <c r="H30" s="11" t="str">
        <f>IF(B30="","",IF(OR(A30="",COUNTIF(Stammdaten!$A$6:$A$55,A30)&lt;&gt;1,C30="",D30&lt;=0,E30&lt;=0,F30&lt;=0),"Eingabe prüfen","OK"))</f>
        <v/>
      </c>
    </row>
    <row r="31" ht="21" customHeight="1">
      <c r="A31" s="5" t="n"/>
      <c r="B31" s="5" t="n"/>
      <c r="C31" s="5" t="n"/>
      <c r="D31" s="6" t="n"/>
      <c r="E31" s="7" t="n"/>
      <c r="F31" s="7" t="n"/>
      <c r="G31" s="14" t="str">
        <f>IF(B31="","",IF(OR(A31="",D31&lt;=0,E31&lt;=0,F31&lt;=0),0,D31/E31*F31))</f>
        <v/>
      </c>
      <c r="H31" s="12" t="str">
        <f>IF(B31="","",IF(OR(A31="",COUNTIF(Stammdaten!$A$6:$A$55,A31)&lt;&gt;1,C31="",D31&lt;=0,E31&lt;=0,F31&lt;=0),"Eingabe prüfen","OK"))</f>
        <v/>
      </c>
    </row>
    <row r="32" ht="21" customHeight="1">
      <c r="A32" s="5" t="n"/>
      <c r="B32" s="5" t="n"/>
      <c r="C32" s="5" t="n"/>
      <c r="D32" s="6" t="n"/>
      <c r="E32" s="7" t="n"/>
      <c r="F32" s="7" t="n"/>
      <c r="G32" s="13" t="str">
        <f>IF(B32="","",IF(OR(A32="",D32&lt;=0,E32&lt;=0,F32&lt;=0),0,D32/E32*F32))</f>
        <v/>
      </c>
      <c r="H32" s="11" t="str">
        <f>IF(B32="","",IF(OR(A32="",COUNTIF(Stammdaten!$A$6:$A$55,A32)&lt;&gt;1,C32="",D32&lt;=0,E32&lt;=0,F32&lt;=0),"Eingabe prüfen","OK"))</f>
        <v/>
      </c>
    </row>
    <row r="33" ht="21" customHeight="1">
      <c r="A33" s="5" t="n"/>
      <c r="B33" s="5" t="n"/>
      <c r="C33" s="5" t="n"/>
      <c r="D33" s="6" t="n"/>
      <c r="E33" s="7" t="n"/>
      <c r="F33" s="7" t="n"/>
      <c r="G33" s="14" t="str">
        <f>IF(B33="","",IF(OR(A33="",D33&lt;=0,E33&lt;=0,F33&lt;=0),0,D33/E33*F33))</f>
        <v/>
      </c>
      <c r="H33" s="12" t="str">
        <f>IF(B33="","",IF(OR(A33="",COUNTIF(Stammdaten!$A$6:$A$55,A33)&lt;&gt;1,C33="",D33&lt;=0,E33&lt;=0,F33&lt;=0),"Eingabe prüfen","OK"))</f>
        <v/>
      </c>
    </row>
    <row r="34" ht="21" customHeight="1">
      <c r="A34" s="5" t="n"/>
      <c r="B34" s="5" t="n"/>
      <c r="C34" s="5" t="n"/>
      <c r="D34" s="6" t="n"/>
      <c r="E34" s="7" t="n"/>
      <c r="F34" s="7" t="n"/>
      <c r="G34" s="13" t="str">
        <f>IF(B34="","",IF(OR(A34="",D34&lt;=0,E34&lt;=0,F34&lt;=0),0,D34/E34*F34))</f>
        <v/>
      </c>
      <c r="H34" s="11" t="str">
        <f>IF(B34="","",IF(OR(A34="",COUNTIF(Stammdaten!$A$6:$A$55,A34)&lt;&gt;1,C34="",D34&lt;=0,E34&lt;=0,F34&lt;=0),"Eingabe prüfen","OK"))</f>
        <v/>
      </c>
    </row>
    <row r="35" ht="21" customHeight="1">
      <c r="A35" s="5" t="n"/>
      <c r="B35" s="5" t="n"/>
      <c r="C35" s="5" t="n"/>
      <c r="D35" s="6" t="n"/>
      <c r="E35" s="7" t="n"/>
      <c r="F35" s="7" t="n"/>
      <c r="G35" s="14" t="str">
        <f>IF(B35="","",IF(OR(A35="",D35&lt;=0,E35&lt;=0,F35&lt;=0),0,D35/E35*F35))</f>
        <v/>
      </c>
      <c r="H35" s="12" t="str">
        <f>IF(B35="","",IF(OR(A35="",COUNTIF(Stammdaten!$A$6:$A$55,A35)&lt;&gt;1,C35="",D35&lt;=0,E35&lt;=0,F35&lt;=0),"Eingabe prüfen","OK"))</f>
        <v/>
      </c>
    </row>
    <row r="36" ht="21" customHeight="1">
      <c r="A36" s="5" t="n"/>
      <c r="B36" s="5" t="n"/>
      <c r="C36" s="5" t="n"/>
      <c r="D36" s="6" t="n"/>
      <c r="E36" s="7" t="n"/>
      <c r="F36" s="7" t="n"/>
      <c r="G36" s="13" t="str">
        <f>IF(B36="","",IF(OR(A36="",D36&lt;=0,E36&lt;=0,F36&lt;=0),0,D36/E36*F36))</f>
        <v/>
      </c>
      <c r="H36" s="11" t="str">
        <f>IF(B36="","",IF(OR(A36="",COUNTIF(Stammdaten!$A$6:$A$55,A36)&lt;&gt;1,C36="",D36&lt;=0,E36&lt;=0,F36&lt;=0),"Eingabe prüfen","OK"))</f>
        <v/>
      </c>
    </row>
    <row r="37" ht="21" customHeight="1">
      <c r="A37" s="5" t="n"/>
      <c r="B37" s="5" t="n"/>
      <c r="C37" s="5" t="n"/>
      <c r="D37" s="6" t="n"/>
      <c r="E37" s="7" t="n"/>
      <c r="F37" s="7" t="n"/>
      <c r="G37" s="14" t="str">
        <f>IF(B37="","",IF(OR(A37="",D37&lt;=0,E37&lt;=0,F37&lt;=0),0,D37/E37*F37))</f>
        <v/>
      </c>
      <c r="H37" s="12" t="str">
        <f>IF(B37="","",IF(OR(A37="",COUNTIF(Stammdaten!$A$6:$A$55,A37)&lt;&gt;1,C37="",D37&lt;=0,E37&lt;=0,F37&lt;=0),"Eingabe prüfen","OK"))</f>
        <v/>
      </c>
    </row>
    <row r="38" ht="21" customHeight="1">
      <c r="A38" s="5" t="n"/>
      <c r="B38" s="5" t="n"/>
      <c r="C38" s="5" t="n"/>
      <c r="D38" s="6" t="n"/>
      <c r="E38" s="7" t="n"/>
      <c r="F38" s="7" t="n"/>
      <c r="G38" s="13" t="str">
        <f>IF(B38="","",IF(OR(A38="",D38&lt;=0,E38&lt;=0,F38&lt;=0),0,D38/E38*F38))</f>
        <v/>
      </c>
      <c r="H38" s="11" t="str">
        <f>IF(B38="","",IF(OR(A38="",COUNTIF(Stammdaten!$A$6:$A$55,A38)&lt;&gt;1,C38="",D38&lt;=0,E38&lt;=0,F38&lt;=0),"Eingabe prüfen","OK"))</f>
        <v/>
      </c>
    </row>
    <row r="39" ht="21" customHeight="1">
      <c r="A39" s="5" t="n"/>
      <c r="B39" s="5" t="n"/>
      <c r="C39" s="5" t="n"/>
      <c r="D39" s="6" t="n"/>
      <c r="E39" s="7" t="n"/>
      <c r="F39" s="7" t="n"/>
      <c r="G39" s="14" t="str">
        <f>IF(B39="","",IF(OR(A39="",D39&lt;=0,E39&lt;=0,F39&lt;=0),0,D39/E39*F39))</f>
        <v/>
      </c>
      <c r="H39" s="12" t="str">
        <f>IF(B39="","",IF(OR(A39="",COUNTIF(Stammdaten!$A$6:$A$55,A39)&lt;&gt;1,C39="",D39&lt;=0,E39&lt;=0,F39&lt;=0),"Eingabe prüfen","OK"))</f>
        <v/>
      </c>
    </row>
    <row r="40" ht="21" customHeight="1">
      <c r="A40" s="5" t="n"/>
      <c r="B40" s="5" t="n"/>
      <c r="C40" s="5" t="n"/>
      <c r="D40" s="6" t="n"/>
      <c r="E40" s="7" t="n"/>
      <c r="F40" s="7" t="n"/>
      <c r="G40" s="13" t="str">
        <f>IF(B40="","",IF(OR(A40="",D40&lt;=0,E40&lt;=0,F40&lt;=0),0,D40/E40*F40))</f>
        <v/>
      </c>
      <c r="H40" s="11" t="str">
        <f>IF(B40="","",IF(OR(A40="",COUNTIF(Stammdaten!$A$6:$A$55,A40)&lt;&gt;1,C40="",D40&lt;=0,E40&lt;=0,F40&lt;=0),"Eingabe prüfen","OK"))</f>
        <v/>
      </c>
    </row>
    <row r="41" ht="21" customHeight="1">
      <c r="A41" s="5" t="n"/>
      <c r="B41" s="5" t="n"/>
      <c r="C41" s="5" t="n"/>
      <c r="D41" s="6" t="n"/>
      <c r="E41" s="7" t="n"/>
      <c r="F41" s="7" t="n"/>
      <c r="G41" s="14" t="str">
        <f>IF(B41="","",IF(OR(A41="",D41&lt;=0,E41&lt;=0,F41&lt;=0),0,D41/E41*F41))</f>
        <v/>
      </c>
      <c r="H41" s="12" t="str">
        <f>IF(B41="","",IF(OR(A41="",COUNTIF(Stammdaten!$A$6:$A$55,A41)&lt;&gt;1,C41="",D41&lt;=0,E41&lt;=0,F41&lt;=0),"Eingabe prüfen","OK"))</f>
        <v/>
      </c>
    </row>
    <row r="42" ht="21" customHeight="1">
      <c r="A42" s="5" t="n"/>
      <c r="B42" s="5" t="n"/>
      <c r="C42" s="5" t="n"/>
      <c r="D42" s="6" t="n"/>
      <c r="E42" s="7" t="n"/>
      <c r="F42" s="7" t="n"/>
      <c r="G42" s="13" t="str">
        <f>IF(B42="","",IF(OR(A42="",D42&lt;=0,E42&lt;=0,F42&lt;=0),0,D42/E42*F42))</f>
        <v/>
      </c>
      <c r="H42" s="11" t="str">
        <f>IF(B42="","",IF(OR(A42="",COUNTIF(Stammdaten!$A$6:$A$55,A42)&lt;&gt;1,C42="",D42&lt;=0,E42&lt;=0,F42&lt;=0),"Eingabe prüfen","OK"))</f>
        <v/>
      </c>
    </row>
    <row r="43" ht="21" customHeight="1">
      <c r="A43" s="5" t="n"/>
      <c r="B43" s="5" t="n"/>
      <c r="C43" s="5" t="n"/>
      <c r="D43" s="6" t="n"/>
      <c r="E43" s="7" t="n"/>
      <c r="F43" s="7" t="n"/>
      <c r="G43" s="14" t="str">
        <f>IF(B43="","",IF(OR(A43="",D43&lt;=0,E43&lt;=0,F43&lt;=0),0,D43/E43*F43))</f>
        <v/>
      </c>
      <c r="H43" s="12" t="str">
        <f>IF(B43="","",IF(OR(A43="",COUNTIF(Stammdaten!$A$6:$A$55,A43)&lt;&gt;1,C43="",D43&lt;=0,E43&lt;=0,F43&lt;=0),"Eingabe prüfen","OK"))</f>
        <v/>
      </c>
    </row>
    <row r="44" ht="21" customHeight="1">
      <c r="A44" s="5" t="n"/>
      <c r="B44" s="5" t="n"/>
      <c r="C44" s="5" t="n"/>
      <c r="D44" s="6" t="n"/>
      <c r="E44" s="7" t="n"/>
      <c r="F44" s="7" t="n"/>
      <c r="G44" s="13" t="str">
        <f>IF(B44="","",IF(OR(A44="",D44&lt;=0,E44&lt;=0,F44&lt;=0),0,D44/E44*F44))</f>
        <v/>
      </c>
      <c r="H44" s="11" t="str">
        <f>IF(B44="","",IF(OR(A44="",COUNTIF(Stammdaten!$A$6:$A$55,A44)&lt;&gt;1,C44="",D44&lt;=0,E44&lt;=0,F44&lt;=0),"Eingabe prüfen","OK"))</f>
        <v/>
      </c>
    </row>
    <row r="45" ht="21" customHeight="1">
      <c r="A45" s="5" t="n"/>
      <c r="B45" s="5" t="n"/>
      <c r="C45" s="5" t="n"/>
      <c r="D45" s="6" t="n"/>
      <c r="E45" s="7" t="n"/>
      <c r="F45" s="7" t="n"/>
      <c r="G45" s="14" t="str">
        <f>IF(B45="","",IF(OR(A45="",D45&lt;=0,E45&lt;=0,F45&lt;=0),0,D45/E45*F45))</f>
        <v/>
      </c>
      <c r="H45" s="12" t="str">
        <f>IF(B45="","",IF(OR(A45="",COUNTIF(Stammdaten!$A$6:$A$55,A45)&lt;&gt;1,C45="",D45&lt;=0,E45&lt;=0,F45&lt;=0),"Eingabe prüfen","OK"))</f>
        <v/>
      </c>
    </row>
    <row r="46" ht="21" customHeight="1">
      <c r="A46" s="5" t="n"/>
      <c r="B46" s="5" t="n"/>
      <c r="C46" s="5" t="n"/>
      <c r="D46" s="6" t="n"/>
      <c r="E46" s="7" t="n"/>
      <c r="F46" s="7" t="n"/>
      <c r="G46" s="13" t="str">
        <f>IF(B46="","",IF(OR(A46="",D46&lt;=0,E46&lt;=0,F46&lt;=0),0,D46/E46*F46))</f>
        <v/>
      </c>
      <c r="H46" s="11" t="str">
        <f>IF(B46="","",IF(OR(A46="",COUNTIF(Stammdaten!$A$6:$A$55,A46)&lt;&gt;1,C46="",D46&lt;=0,E46&lt;=0,F46&lt;=0),"Eingabe prüfen","OK"))</f>
        <v/>
      </c>
    </row>
    <row r="47" ht="21" customHeight="1">
      <c r="A47" s="5" t="n"/>
      <c r="B47" s="5" t="n"/>
      <c r="C47" s="5" t="n"/>
      <c r="D47" s="6" t="n"/>
      <c r="E47" s="7" t="n"/>
      <c r="F47" s="7" t="n"/>
      <c r="G47" s="14" t="str">
        <f>IF(B47="","",IF(OR(A47="",D47&lt;=0,E47&lt;=0,F47&lt;=0),0,D47/E47*F47))</f>
        <v/>
      </c>
      <c r="H47" s="12" t="str">
        <f>IF(B47="","",IF(OR(A47="",COUNTIF(Stammdaten!$A$6:$A$55,A47)&lt;&gt;1,C47="",D47&lt;=0,E47&lt;=0,F47&lt;=0),"Eingabe prüfen","OK"))</f>
        <v/>
      </c>
    </row>
    <row r="48" ht="21" customHeight="1">
      <c r="A48" s="5" t="n"/>
      <c r="B48" s="5" t="n"/>
      <c r="C48" s="5" t="n"/>
      <c r="D48" s="6" t="n"/>
      <c r="E48" s="7" t="n"/>
      <c r="F48" s="7" t="n"/>
      <c r="G48" s="13" t="str">
        <f>IF(B48="","",IF(OR(A48="",D48&lt;=0,E48&lt;=0,F48&lt;=0),0,D48/E48*F48))</f>
        <v/>
      </c>
      <c r="H48" s="11" t="str">
        <f>IF(B48="","",IF(OR(A48="",COUNTIF(Stammdaten!$A$6:$A$55,A48)&lt;&gt;1,C48="",D48&lt;=0,E48&lt;=0,F48&lt;=0),"Eingabe prüfen","OK"))</f>
        <v/>
      </c>
    </row>
    <row r="49" ht="21" customHeight="1">
      <c r="A49" s="5" t="n"/>
      <c r="B49" s="5" t="n"/>
      <c r="C49" s="5" t="n"/>
      <c r="D49" s="6" t="n"/>
      <c r="E49" s="7" t="n"/>
      <c r="F49" s="7" t="n"/>
      <c r="G49" s="14" t="str">
        <f>IF(B49="","",IF(OR(A49="",D49&lt;=0,E49&lt;=0,F49&lt;=0),0,D49/E49*F49))</f>
        <v/>
      </c>
      <c r="H49" s="12" t="str">
        <f>IF(B49="","",IF(OR(A49="",COUNTIF(Stammdaten!$A$6:$A$55,A49)&lt;&gt;1,C49="",D49&lt;=0,E49&lt;=0,F49&lt;=0),"Eingabe prüfen","OK"))</f>
        <v/>
      </c>
    </row>
    <row r="50" ht="21" customHeight="1">
      <c r="A50" s="5" t="n"/>
      <c r="B50" s="5" t="n"/>
      <c r="C50" s="5" t="n"/>
      <c r="D50" s="6" t="n"/>
      <c r="E50" s="7" t="n"/>
      <c r="F50" s="7" t="n"/>
      <c r="G50" s="13" t="str">
        <f>IF(B50="","",IF(OR(A50="",D50&lt;=0,E50&lt;=0,F50&lt;=0),0,D50/E50*F50))</f>
        <v/>
      </c>
      <c r="H50" s="11" t="str">
        <f>IF(B50="","",IF(OR(A50="",COUNTIF(Stammdaten!$A$6:$A$55,A50)&lt;&gt;1,C50="",D50&lt;=0,E50&lt;=0,F50&lt;=0),"Eingabe prüfen","OK"))</f>
        <v/>
      </c>
    </row>
    <row r="51" ht="21" customHeight="1">
      <c r="A51" s="5" t="n"/>
      <c r="B51" s="5" t="n"/>
      <c r="C51" s="5" t="n"/>
      <c r="D51" s="6" t="n"/>
      <c r="E51" s="7" t="n"/>
      <c r="F51" s="7" t="n"/>
      <c r="G51" s="14" t="str">
        <f>IF(B51="","",IF(OR(A51="",D51&lt;=0,E51&lt;=0,F51&lt;=0),0,D51/E51*F51))</f>
        <v/>
      </c>
      <c r="H51" s="12" t="str">
        <f>IF(B51="","",IF(OR(A51="",COUNTIF(Stammdaten!$A$6:$A$55,A51)&lt;&gt;1,C51="",D51&lt;=0,E51&lt;=0,F51&lt;=0),"Eingabe prüfen","OK"))</f>
        <v/>
      </c>
    </row>
    <row r="52" ht="21" customHeight="1">
      <c r="A52" s="5" t="n"/>
      <c r="B52" s="5" t="n"/>
      <c r="C52" s="5" t="n"/>
      <c r="D52" s="6" t="n"/>
      <c r="E52" s="7" t="n"/>
      <c r="F52" s="7" t="n"/>
      <c r="G52" s="13" t="str">
        <f>IF(B52="","",IF(OR(A52="",D52&lt;=0,E52&lt;=0,F52&lt;=0),0,D52/E52*F52))</f>
        <v/>
      </c>
      <c r="H52" s="11" t="str">
        <f>IF(B52="","",IF(OR(A52="",COUNTIF(Stammdaten!$A$6:$A$55,A52)&lt;&gt;1,C52="",D52&lt;=0,E52&lt;=0,F52&lt;=0),"Eingabe prüfen","OK"))</f>
        <v/>
      </c>
    </row>
    <row r="53" ht="21" customHeight="1">
      <c r="A53" s="5" t="n"/>
      <c r="B53" s="5" t="n"/>
      <c r="C53" s="5" t="n"/>
      <c r="D53" s="6" t="n"/>
      <c r="E53" s="7" t="n"/>
      <c r="F53" s="7" t="n"/>
      <c r="G53" s="14" t="str">
        <f>IF(B53="","",IF(OR(A53="",D53&lt;=0,E53&lt;=0,F53&lt;=0),0,D53/E53*F53))</f>
        <v/>
      </c>
      <c r="H53" s="12" t="str">
        <f>IF(B53="","",IF(OR(A53="",COUNTIF(Stammdaten!$A$6:$A$55,A53)&lt;&gt;1,C53="",D53&lt;=0,E53&lt;=0,F53&lt;=0),"Eingabe prüfen","OK"))</f>
        <v/>
      </c>
    </row>
    <row r="54" ht="21" customHeight="1">
      <c r="A54" s="5" t="n"/>
      <c r="B54" s="5" t="n"/>
      <c r="C54" s="5" t="n"/>
      <c r="D54" s="6" t="n"/>
      <c r="E54" s="7" t="n"/>
      <c r="F54" s="7" t="n"/>
      <c r="G54" s="13" t="str">
        <f>IF(B54="","",IF(OR(A54="",D54&lt;=0,E54&lt;=0,F54&lt;=0),0,D54/E54*F54))</f>
        <v/>
      </c>
      <c r="H54" s="11" t="str">
        <f>IF(B54="","",IF(OR(A54="",COUNTIF(Stammdaten!$A$6:$A$55,A54)&lt;&gt;1,C54="",D54&lt;=0,E54&lt;=0,F54&lt;=0),"Eingabe prüfen","OK"))</f>
        <v/>
      </c>
    </row>
    <row r="55" ht="21" customHeight="1">
      <c r="A55" s="5" t="n"/>
      <c r="B55" s="5" t="n"/>
      <c r="C55" s="5" t="n"/>
      <c r="D55" s="6" t="n"/>
      <c r="E55" s="7" t="n"/>
      <c r="F55" s="7" t="n"/>
      <c r="G55" s="14" t="str">
        <f>IF(B55="","",IF(OR(A55="",D55&lt;=0,E55&lt;=0,F55&lt;=0),0,D55/E55*F55))</f>
        <v/>
      </c>
      <c r="H55" s="12" t="str">
        <f>IF(B55="","",IF(OR(A55="",COUNTIF(Stammdaten!$A$6:$A$55,A55)&lt;&gt;1,C55="",D55&lt;=0,E55&lt;=0,F55&lt;=0),"Eingabe prüfen","OK"))</f>
        <v/>
      </c>
    </row>
    <row r="57" ht="36" customHeight="1">
      <c r="A57" s="25" t="inlineStr">
        <is>
          <t>Gefüllte Zutaten sind frei gewählte Beispiele für Cappuccino und Hauscocktail; eigene Lieferantenpreise und Rezeptmengen einsetzen.</t>
        </is>
      </c>
      <c r="B57" s="21" t="n"/>
      <c r="C57" s="21" t="n"/>
      <c r="D57" s="21" t="n"/>
      <c r="E57" s="21" t="n"/>
      <c r="F57" s="21" t="n"/>
      <c r="G57" s="21" t="n"/>
      <c r="H57" s="21" t="n"/>
    </row>
  </sheetData>
  <autoFilter ref="A5:H55"/>
  <mergeCells count="5">
    <mergeCell ref="A4:H4"/>
    <mergeCell ref="A3:H3"/>
    <mergeCell ref="A57:H57"/>
    <mergeCell ref="A2:H2"/>
    <mergeCell ref="A1:H1"/>
  </mergeCells>
  <dataValidations count="5">
    <dataValidation sqref="A6:A55" showDropDown="0" showInputMessage="0" showErrorMessage="1" allowBlank="1" errorTitle="Eingabe prüfen" error="Bitte einen gültigen Wert innerhalb der zulässigen Grenzen eingeben." type="list" errorStyle="stop">
      <formula1>=Artikelnummern</formula1>
    </dataValidation>
    <dataValidation sqref="C6:C55" showDropDown="0" showInputMessage="0" showErrorMessage="1" allowBlank="1" errorTitle="Eingabe prüfen" error="Bitte einen gültigen Wert innerhalb der zulässigen Grenzen eingeben." type="list" errorStyle="stop">
      <formula1>"ml,g,Stück"</formula1>
    </dataValidation>
    <dataValidation sqref="D6:D55" showDropDown="0" showInputMessage="0" showErrorMessage="1" allowBlank="1" errorTitle="Eingabe prüfen" error="Bitte einen gültigen Wert innerhalb der zulässigen Grenzen eingeben." type="decimal" errorStyle="stop" operator="between">
      <formula1>0.0001</formula1>
      <formula2>10000000</formula2>
    </dataValidation>
    <dataValidation sqref="E6:E55" showDropDown="0" showInputMessage="0" showErrorMessage="1" allowBlank="1" errorTitle="Eingabe prüfen" error="Bitte einen gültigen Wert innerhalb der zulässigen Grenzen eingeben." type="decimal" errorStyle="stop" operator="between">
      <formula1>0.0001</formula1>
      <formula2>10000000</formula2>
    </dataValidation>
    <dataValidation sqref="F6:F55" showDropDown="0" showInputMessage="0" showErrorMessage="1" allowBlank="1" errorTitle="Eingabe prüfen" error="Bitte einen gültigen Wert innerhalb der zulässigen Grenzen eingeben." type="decimal" errorStyle="stop" operator="between">
      <formula1>0.0001</formula1>
      <formula2>10000000</formula2>
    </dataValidation>
  </dataValidations>
  <printOptions horizontalCentered="1"/>
  <pageMargins left="0.75" right="0.75" top="1" bottom="1" header="0.5" footer="0.5"/>
  <pageSetup orientation="landscape" paperSize="8" fitToHeight="0" fitToWidth="1"/>
</worksheet>
</file>

<file path=xl/worksheets/sheet4.xml><?xml version="1.0" encoding="utf-8"?>
<worksheet xmlns="http://schemas.openxmlformats.org/spreadsheetml/2006/main">
  <sheetPr>
    <tabColor rgb="00167D8D"/>
    <outlinePr summaryBelow="1" summaryRight="1"/>
    <pageSetUpPr fitToPage="1"/>
  </sheetPr>
  <dimension ref="A1:H25"/>
  <sheetViews>
    <sheetView showGridLines="0" zoomScale="85" workbookViewId="0">
      <pane xSplit="1" ySplit="5" topLeftCell="B6" activePane="bottomRight" state="frozen"/>
      <selection pane="topRight" activeCell="A1" sqref="A1"/>
      <selection pane="bottomLeft" activeCell="A1" sqref="A1"/>
      <selection pane="bottomRight" activeCell="A1" sqref="A1"/>
      <selection pane="bottomLeft" activeCell="A1" sqref="A1"/>
      <selection pane="bottomRight" activeCell="A1" sqref="A1"/>
    </sheetView>
  </sheetViews>
  <sheetFormatPr baseColWidth="8" defaultRowHeight="21"/>
  <cols>
    <col width="32" customWidth="1" min="1" max="1"/>
    <col width="16" customWidth="1" min="2" max="2"/>
    <col width="18" customWidth="1" min="3" max="3"/>
    <col width="4" customWidth="1" min="4" max="4"/>
    <col width="34" customWidth="1" min="5" max="5"/>
    <col width="18" customWidth="1" min="6" max="6"/>
    <col width="18" customWidth="1" min="7" max="7"/>
    <col width="18" customWidth="1" min="8" max="8"/>
  </cols>
  <sheetData>
    <row r="1" ht="36" customHeight="1">
      <c r="A1" s="1" t="inlineStr">
        <is>
          <t>Getränkerechner | Preis und Deckungsbeitrag</t>
        </is>
      </c>
    </row>
    <row r="2" ht="36" customHeight="1">
      <c r="A2" s="2" t="inlineStr">
        <is>
          <t>Einzelposition mit Live-Formeln · Vorausgefüllt mit dem Beispiel aus dem Seitenrechner · Blaue Felder sind Eingaben.</t>
        </is>
      </c>
    </row>
    <row r="4" ht="26" customHeight="1">
      <c r="A4" s="30" t="inlineStr">
        <is>
          <t>Eingaben</t>
        </is>
      </c>
      <c r="B4" s="21" t="n"/>
      <c r="C4" s="21" t="n"/>
      <c r="E4" s="30" t="inlineStr">
        <is>
          <t>Ergebnisse</t>
        </is>
      </c>
      <c r="F4" s="21" t="n"/>
      <c r="G4" s="21" t="n"/>
      <c r="H4" s="21" t="n"/>
    </row>
    <row r="6" ht="26" customHeight="1">
      <c r="A6" s="11" t="inlineStr">
        <is>
          <t>Gebinde-Einkauf netto</t>
        </is>
      </c>
      <c r="B6" s="31" t="n">
        <v>6</v>
      </c>
      <c r="C6" s="21" t="n"/>
      <c r="E6" s="11" t="inlineStr">
        <is>
          <t>Portionen pro Gebinde</t>
        </is>
      </c>
      <c r="F6" s="32">
        <f>IF(OR(B6&lt;=0,B7&lt;=0,B8&lt;=0,B9&lt;0,B9&gt;0.5,B10&lt;1,B11&lt;0,B12&lt;=0),"",IFERROR(B7/B8,0))</f>
        <v>3.75</v>
      </c>
      <c r="G6" s="21" t="n"/>
      <c r="H6" s="21" t="n"/>
    </row>
    <row r="7" ht="26" customHeight="1">
      <c r="A7" s="12" t="inlineStr">
        <is>
          <t>Gebindeinhalt ml</t>
        </is>
      </c>
      <c r="B7" s="33" t="n">
        <v>750</v>
      </c>
      <c r="C7" s="21" t="n"/>
      <c r="E7" s="12" t="inlineStr">
        <is>
          <t>Wareneinsatz ohne Schwund</t>
        </is>
      </c>
      <c r="F7" s="34">
        <f>IF(OR(B6&lt;=0,B7&lt;=0,B8&lt;=0,B9&lt;0,B9&gt;0.5,B10&lt;1,B11&lt;0,B12&lt;=0),"",IFERROR(B6/F6,0))</f>
        <v>1.6</v>
      </c>
      <c r="G7" s="21" t="n"/>
      <c r="H7" s="21" t="n"/>
    </row>
    <row r="8" ht="26" customHeight="1">
      <c r="A8" s="11" t="inlineStr">
        <is>
          <t>Portionsgröße ml</t>
        </is>
      </c>
      <c r="B8" s="33" t="n">
        <v>200</v>
      </c>
      <c r="C8" s="21" t="n"/>
      <c r="E8" s="11" t="inlineStr">
        <is>
          <t>Wareneinsatz inkl. Schwund</t>
        </is>
      </c>
      <c r="F8" s="35">
        <f>IF(OR(B6&lt;=0,B7&lt;=0,B8&lt;=0,B9&lt;0,B9&gt;0.5,B10&lt;1,B11&lt;0,B12&lt;=0),"",F7*(1+B9))</f>
        <v>1.68</v>
      </c>
      <c r="G8" s="21" t="n"/>
      <c r="H8" s="21" t="n"/>
    </row>
    <row r="9" ht="26" customHeight="1">
      <c r="A9" s="12" t="inlineStr">
        <is>
          <t>Schwundquote</t>
        </is>
      </c>
      <c r="B9" s="36" t="n">
        <v>0.05</v>
      </c>
      <c r="C9" s="21" t="n"/>
      <c r="E9" s="12" t="inlineStr">
        <is>
          <t>Netto-VK kalkuliert</t>
        </is>
      </c>
      <c r="F9" s="34">
        <f>IF(OR(B6&lt;=0,B7&lt;=0,B8&lt;=0,B9&lt;0,B9&gt;0.5,B10&lt;1,B11&lt;0,B12&lt;=0),"",F8*B10)</f>
        <v>6.72</v>
      </c>
      <c r="G9" s="21" t="n"/>
      <c r="H9" s="21" t="n"/>
    </row>
    <row r="10" ht="26" customHeight="1">
      <c r="A10" s="11" t="inlineStr">
        <is>
          <t>Aufschlagsfaktor</t>
        </is>
      </c>
      <c r="B10" s="33" t="n">
        <v>4</v>
      </c>
      <c r="C10" s="21" t="n"/>
      <c r="E10" s="11" t="inlineStr">
        <is>
          <t>Brutto-VK kalkuliert</t>
        </is>
      </c>
      <c r="F10" s="35">
        <f>IF(OR(B6&lt;=0,B7&lt;=0,B8&lt;=0,B9&lt;0,B9&gt;0.5,B10&lt;1,B11&lt;0,B12&lt;=0),"",F9*(1+B11))</f>
        <v>7.9968</v>
      </c>
      <c r="G10" s="21" t="n"/>
      <c r="H10" s="21" t="n"/>
    </row>
    <row r="11" ht="26" customHeight="1">
      <c r="A11" s="12" t="inlineStr">
        <is>
          <t>Umsatzsteuer</t>
        </is>
      </c>
      <c r="B11" s="36" t="n">
        <v>0.19</v>
      </c>
      <c r="C11" s="21" t="n"/>
      <c r="E11" s="12" t="inlineStr">
        <is>
          <t>Kartenpreis brutto</t>
        </is>
      </c>
      <c r="F11" s="34">
        <f>IF(OR(B6&lt;=0,B7&lt;=0,B8&lt;=0,B9&lt;0,B9&gt;0.5,B10&lt;1,B11&lt;0,B12&lt;=0),"",IF(B13&gt;0,B13,IFERROR(ROUND(F10/B12,0)*B12,0)))</f>
        <v>8</v>
      </c>
      <c r="G11" s="21" t="n"/>
      <c r="H11" s="21" t="n"/>
    </row>
    <row r="12" ht="26" customHeight="1">
      <c r="A12" s="11" t="inlineStr">
        <is>
          <t>Rundungsschritt €</t>
        </is>
      </c>
      <c r="B12" s="31" t="n">
        <v>0.1</v>
      </c>
      <c r="C12" s="21" t="n"/>
      <c r="E12" s="11" t="inlineStr">
        <is>
          <t>Netto-Erlös Kartenpreis</t>
        </is>
      </c>
      <c r="F12" s="35">
        <f>IF(OR(B6&lt;=0,B7&lt;=0,B8&lt;=0,B9&lt;0,B9&gt;0.5,B10&lt;1,B11&lt;0,B12&lt;=0),"",F11/(1+B11))</f>
        <v>6.72268907563025</v>
      </c>
      <c r="G12" s="21" t="n"/>
      <c r="H12" s="21" t="n"/>
    </row>
    <row r="13" ht="26" customHeight="1">
      <c r="A13" s="12" t="inlineStr">
        <is>
          <t>Kartenpreis manuell</t>
        </is>
      </c>
      <c r="B13" s="31" t="n"/>
      <c r="C13" s="21" t="n"/>
      <c r="E13" s="12" t="inlineStr">
        <is>
          <t>DB je Portion</t>
        </is>
      </c>
      <c r="F13" s="34">
        <f>IF(OR(B6&lt;=0,B7&lt;=0,B8&lt;=0,B9&lt;0,B9&gt;0.5,B10&lt;1,B11&lt;0,B12&lt;=0),"",F12-F8)</f>
        <v>5.04268907563025</v>
      </c>
      <c r="G13" s="21" t="n"/>
      <c r="H13" s="21" t="n"/>
    </row>
    <row r="14" ht="26" customHeight="1">
      <c r="A14" s="11" t="inlineStr">
        <is>
          <t>Ziel-WEQ</t>
        </is>
      </c>
      <c r="B14" s="36" t="n">
        <v>0.25</v>
      </c>
      <c r="C14" s="21" t="n"/>
      <c r="E14" s="11" t="inlineStr">
        <is>
          <t>WEQ</t>
        </is>
      </c>
      <c r="F14" s="37">
        <f>IF(OR(B6&lt;=0,B7&lt;=0,B8&lt;=0,B9&lt;0,B9&gt;0.5,B10&lt;1,B11&lt;0,B12&lt;=0),"",IFERROR(F8/F12,0))</f>
        <v>0.2499</v>
      </c>
      <c r="G14" s="21" t="n"/>
      <c r="H14" s="21" t="n"/>
    </row>
    <row r="16" ht="30" customHeight="1">
      <c r="A16" s="11" t="inlineStr">
        <is>
          <t>Eingabeprüfung</t>
        </is>
      </c>
      <c r="B16" s="38" t="str">
        <f>IF(OR(B6&lt;=0,B7&lt;=0,B8&lt;=0,B9&lt;0,B9&gt;0.5,B10&lt;1,B11&lt;0,B12&lt;=0),"Eingaben prüfen",IF(B11&lt;&gt;0.19,"USt.-Sonderfall prüfen","OK"))</f>
        <v>OK</v>
      </c>
      <c r="E16" s="11" t="inlineStr">
        <is>
          <t>Brutto auf 0,10 € gerundet</t>
        </is>
      </c>
      <c r="F16" s="35">
        <f>IF(OR(B6&lt;=0,B7&lt;=0,B8&lt;=0,B9&lt;0,B9&gt;0.5,B10&lt;1,B11&lt;0,B12&lt;=0),"",ROUND(F10/0.1,0)*0.1)</f>
        <v>8</v>
      </c>
      <c r="G16" s="21" t="n"/>
      <c r="H16" s="21" t="n"/>
    </row>
    <row r="17" ht="26" customHeight="1">
      <c r="B17" s="21" t="n"/>
      <c r="C17" s="21" t="n"/>
      <c r="E17" s="12" t="inlineStr">
        <is>
          <t>Brutto auf 0,50 € gerundet</t>
        </is>
      </c>
      <c r="F17" s="34">
        <f>IF(OR(B6&lt;=0,B7&lt;=0,B8&lt;=0,B9&lt;0,B9&gt;0.5,B10&lt;1,B11&lt;0,B12&lt;=0),"",ROUND(F10/0.5,0)*0.5)</f>
        <v>8</v>
      </c>
      <c r="G17" s="21" t="n"/>
      <c r="H17" s="21" t="n"/>
    </row>
    <row r="19" ht="26" customHeight="1">
      <c r="E19" s="12" t="inlineStr">
        <is>
          <t>Zielpreis netto nach WEQ</t>
        </is>
      </c>
      <c r="F19" s="34">
        <f>IF(OR(B6&lt;=0,B7&lt;=0,B8&lt;=0,B9&lt;0,B9&gt;0.5,B10&lt;1,B11&lt;0,B12&lt;=0),"",IFERROR(F8/B14,0))</f>
        <v>6.72</v>
      </c>
      <c r="G19" s="21" t="n"/>
      <c r="H19" s="21" t="n"/>
    </row>
    <row r="20" ht="26" customHeight="1">
      <c r="E20" s="11" t="inlineStr">
        <is>
          <t>Zielpreis brutto gerundet</t>
        </is>
      </c>
      <c r="F20" s="35">
        <f>IF(OR(B6&lt;=0,B7&lt;=0,B8&lt;=0,B9&lt;0,B9&gt;0.5,B10&lt;1,B11&lt;0,B12&lt;=0),"",IFERROR(ROUND(F19*(1+B11)/B12,0)*B12,0))</f>
        <v>8</v>
      </c>
      <c r="G20" s="21" t="n"/>
      <c r="H20" s="21" t="n"/>
    </row>
    <row r="21" ht="26" customHeight="1">
      <c r="E21" s="12" t="inlineStr">
        <is>
          <t>WEQ nach Zielpreis-Rundung</t>
        </is>
      </c>
      <c r="F21" s="39">
        <f>IF(OR(B6&lt;=0,B7&lt;=0,B8&lt;=0,B9&lt;0,B9&gt;0.5,B10&lt;1,B11&lt;0,B12&lt;=0),"",IFERROR(F8/(F20/(1+B11)),0))</f>
        <v>0.2499</v>
      </c>
      <c r="G21" s="21" t="n"/>
      <c r="H21" s="21" t="n"/>
    </row>
    <row r="23" ht="42" customHeight="1">
      <c r="A23" s="25" t="inlineStr">
        <is>
          <t>Schwundmodell der Seite: WE × (1 + Schwundquote), nicht WE ÷ (1 − Verlustquote). Ein separat modellierter Mengenschwund wäre eine andere Annahme.</t>
        </is>
      </c>
      <c r="B23" s="21" t="n"/>
      <c r="C23" s="21" t="n"/>
      <c r="D23" s="21" t="n"/>
      <c r="E23" s="21" t="n"/>
      <c r="F23" s="21" t="n"/>
      <c r="G23" s="21" t="n"/>
      <c r="H23" s="21" t="n"/>
    </row>
    <row r="24" ht="42" customHeight="1">
      <c r="A24" s="25" t="inlineStr">
        <is>
          <t>RUNDEN ist kaufmännische Rundung zum nächsten Schritt, keine garantierte Aufrundung. Ziel-WEQ kann dadurch geringfügig überschritten werden.</t>
        </is>
      </c>
      <c r="B24" s="21" t="n"/>
      <c r="C24" s="21" t="n"/>
      <c r="D24" s="21" t="n"/>
      <c r="E24" s="21" t="n"/>
      <c r="F24" s="21" t="n"/>
      <c r="G24" s="21" t="n"/>
      <c r="H24" s="21" t="n"/>
    </row>
    <row r="25" ht="42" customHeight="1">
      <c r="A25" s="25" t="inlineStr">
        <is>
          <t>19 % für Getränke vor Ort. 7 % ist nur für separat geprüfte Sonderfälle auswählbar; keine pauschale Anwendung auf Wasser oder Milch.</t>
        </is>
      </c>
      <c r="B25" s="21" t="n"/>
      <c r="C25" s="21" t="n"/>
      <c r="D25" s="21" t="n"/>
      <c r="E25" s="21" t="n"/>
      <c r="F25" s="21" t="n"/>
      <c r="G25" s="21" t="n"/>
      <c r="H25" s="21" t="n"/>
    </row>
  </sheetData>
  <mergeCells count="31">
    <mergeCell ref="F20:H20"/>
    <mergeCell ref="B7:C7"/>
    <mergeCell ref="A24:H24"/>
    <mergeCell ref="F8:H8"/>
    <mergeCell ref="F17:H17"/>
    <mergeCell ref="A1:H1"/>
    <mergeCell ref="B12:C12"/>
    <mergeCell ref="B11:C11"/>
    <mergeCell ref="F13:H13"/>
    <mergeCell ref="A25:H25"/>
    <mergeCell ref="B14:C14"/>
    <mergeCell ref="F9:H9"/>
    <mergeCell ref="A4:C4"/>
    <mergeCell ref="B8:C8"/>
    <mergeCell ref="B13:C13"/>
    <mergeCell ref="F14:H14"/>
    <mergeCell ref="B16:C17"/>
    <mergeCell ref="A2:H2"/>
    <mergeCell ref="E4:H4"/>
    <mergeCell ref="B10:C10"/>
    <mergeCell ref="B9:C9"/>
    <mergeCell ref="A23:H23"/>
    <mergeCell ref="F11:H11"/>
    <mergeCell ref="B6:C6"/>
    <mergeCell ref="F10:H10"/>
    <mergeCell ref="F16:H16"/>
    <mergeCell ref="F6:H6"/>
    <mergeCell ref="F19:H19"/>
    <mergeCell ref="F12:H12"/>
    <mergeCell ref="F7:H7"/>
    <mergeCell ref="F21:H21"/>
  </mergeCells>
  <conditionalFormatting sqref="F14">
    <cfRule type="cellIs" priority="1" operator="greaterThan" dxfId="0">
      <formula>0.35</formula>
    </cfRule>
    <cfRule type="colorScale" priority="2">
      <colorScale>
        <cfvo type="num" val="0.15"/>
        <cfvo type="num" val="0.25"/>
        <cfvo type="num" val="0.4"/>
        <color rgb="00DAEEE8"/>
        <color rgb="00FFF3CE"/>
        <color rgb="00F6B7B7"/>
      </colorScale>
    </cfRule>
  </conditionalFormatting>
  <dataValidations count="9">
    <dataValidation sqref="B6" showDropDown="0" showInputMessage="0" showErrorMessage="1" allowBlank="1" errorTitle="Eingabe prüfen" error="Bitte einen gültigen Wert innerhalb der zulässigen Grenzen eingeben." type="decimal" errorStyle="stop" operator="between">
      <formula1>0.0001</formula1>
      <formula2>10000000</formula2>
    </dataValidation>
    <dataValidation sqref="B7" showDropDown="0" showInputMessage="0" showErrorMessage="1" allowBlank="1" errorTitle="Eingabe prüfen" error="Bitte einen gültigen Wert innerhalb der zulässigen Grenzen eingeben." type="decimal" errorStyle="stop" operator="between">
      <formula1>0.0001</formula1>
      <formula2>10000000</formula2>
    </dataValidation>
    <dataValidation sqref="B8" showDropDown="0" showInputMessage="0" showErrorMessage="1" allowBlank="1" errorTitle="Eingabe prüfen" error="Bitte einen gültigen Wert innerhalb der zulässigen Grenzen eingeben." type="decimal" errorStyle="stop" operator="between">
      <formula1>0.0001</formula1>
      <formula2>10000000</formula2>
    </dataValidation>
    <dataValidation sqref="B9" showDropDown="0" showInputMessage="0" showErrorMessage="1" allowBlank="1" errorTitle="Eingabe prüfen" error="Bitte einen gültigen Wert innerhalb der zulässigen Grenzen eingeben." type="decimal" errorStyle="stop" operator="between">
      <formula1>0</formula1>
      <formula2>0.5</formula2>
    </dataValidation>
    <dataValidation sqref="B10" showDropDown="0" showInputMessage="0" showErrorMessage="1" allowBlank="1" errorTitle="Eingabe prüfen" error="Bitte einen gültigen Wert innerhalb der zulässigen Grenzen eingeben." type="decimal" errorStyle="stop" operator="between">
      <formula1>1</formula1>
      <formula2>100</formula2>
    </dataValidation>
    <dataValidation sqref="B14" showDropDown="0" showInputMessage="0" showErrorMessage="1" allowBlank="1" errorTitle="Eingabe prüfen" error="Bitte einen gültigen Wert innerhalb der zulässigen Grenzen eingeben." type="decimal" errorStyle="stop" operator="between">
      <formula1>0.01</formula1>
      <formula2>1</formula2>
    </dataValidation>
    <dataValidation sqref="B11" showDropDown="0" showInputMessage="0" showErrorMessage="1" allowBlank="1" errorTitle="Eingabe prüfen" error="Bitte einen gültigen Wert innerhalb der zulässigen Grenzen eingeben." type="list" errorStyle="stop">
      <formula1>"0.19,0.07"</formula1>
    </dataValidation>
    <dataValidation sqref="B12" showDropDown="0" showInputMessage="0" showErrorMessage="1" allowBlank="1" errorTitle="Eingabe prüfen" error="Bitte einen gültigen Wert innerhalb der zulässigen Grenzen eingeben." type="list" errorStyle="stop">
      <formula1>"0.1,0.5"</formula1>
    </dataValidation>
    <dataValidation sqref="B13" showDropDown="0" showInputMessage="0" showErrorMessage="1" allowBlank="1" errorTitle="Eingabe prüfen" error="Bitte einen gültigen Wert innerhalb der zulässigen Grenzen eingeben." type="decimal" errorStyle="stop" operator="between">
      <formula1>0</formula1>
      <formula2>100000</formula2>
    </dataValidation>
  </dataValidations>
  <printOptions horizontalCentered="1"/>
  <pageMargins left="0.75" right="0.75" top="1" bottom="1" header="0.5" footer="0.5"/>
  <pageSetup orientation="landscape" paperSize="8" fitToHeight="0" fitToWidth="1"/>
</worksheet>
</file>

<file path=xl/worksheets/sheet5.xml><?xml version="1.0" encoding="utf-8"?>
<worksheet xmlns="http://schemas.openxmlformats.org/spreadsheetml/2006/main">
  <sheetPr>
    <tabColor rgb="00167D8D"/>
    <outlinePr summaryBelow="1" summaryRight="1"/>
    <pageSetUpPr fitToPage="1"/>
  </sheetPr>
  <dimension ref="A1:H65"/>
  <sheetViews>
    <sheetView showGridLines="0" zoomScale="85" workbookViewId="0">
      <pane xSplit="2" ySplit="15" topLeftCell="C16" activePane="bottomRight" state="frozen"/>
      <selection pane="topRight" activeCell="A1" sqref="A1"/>
      <selection pane="bottomLeft" activeCell="A1" sqref="A1"/>
      <selection pane="bottomRight" activeCell="A1" sqref="A1"/>
      <selection pane="bottomLeft" activeCell="A1" sqref="A1"/>
      <selection pane="bottomRight" activeCell="A1" sqref="A1"/>
    </sheetView>
  </sheetViews>
  <sheetFormatPr baseColWidth="8" defaultRowHeight="21"/>
  <cols>
    <col width="16" customWidth="1" min="1" max="1"/>
    <col width="28" customWidth="1" min="2" max="2"/>
    <col width="19" customWidth="1" min="3" max="3"/>
    <col width="19" customWidth="1" min="4" max="4"/>
    <col width="19" customWidth="1" min="5" max="5"/>
    <col width="19" customWidth="1" min="6" max="6"/>
    <col width="20" customWidth="1" min="7" max="7"/>
    <col width="27" customWidth="1" min="8" max="8"/>
  </cols>
  <sheetData>
    <row r="1" ht="36" customHeight="1">
      <c r="A1" s="1" t="inlineStr">
        <is>
          <t>Catering | Getränkepauschale je Gast</t>
        </is>
      </c>
    </row>
    <row r="2" ht="36" customHeight="1">
      <c r="A2" s="2" t="inlineStr">
        <is>
          <t>Einzelveranstaltung · Beispielszenario · Getränkemengen pro Gast × effektiver Wareneinsatz; Zusatzkosten separat.</t>
        </is>
      </c>
    </row>
    <row r="4" ht="32" customHeight="1">
      <c r="A4" s="38" t="inlineStr">
        <is>
          <t>Gästezahl</t>
        </is>
      </c>
      <c r="B4" s="21" t="n"/>
      <c r="C4" s="23" t="n">
        <v>100</v>
      </c>
      <c r="E4" s="11" t="inlineStr">
        <is>
          <t>Getränke-WE je Gast</t>
        </is>
      </c>
      <c r="F4" s="35">
        <f>SUM(F16:F65)</f>
        <v>2.95918</v>
      </c>
      <c r="G4" s="21" t="n"/>
      <c r="H4" s="21" t="n"/>
    </row>
    <row r="5" ht="32" customHeight="1">
      <c r="A5" s="29" t="inlineStr">
        <is>
          <t>Logistik gesamt netto</t>
        </is>
      </c>
      <c r="B5" s="21" t="n"/>
      <c r="C5" s="6" t="n">
        <v>120</v>
      </c>
      <c r="E5" s="12" t="inlineStr">
        <is>
          <t>Zusatzkosten je Gast</t>
        </is>
      </c>
      <c r="F5" s="34">
        <f>IFERROR(SUM(C5:C7)/C4,0)</f>
        <v>2.1</v>
      </c>
      <c r="G5" s="21" t="n"/>
      <c r="H5" s="21" t="n"/>
    </row>
    <row r="6" ht="32" customHeight="1">
      <c r="A6" s="38" t="inlineStr">
        <is>
          <t>Kühlung gesamt netto</t>
        </is>
      </c>
      <c r="B6" s="21" t="n"/>
      <c r="C6" s="6" t="n">
        <v>60</v>
      </c>
      <c r="E6" s="11" t="inlineStr">
        <is>
          <t>Gesamtkosten je Gast</t>
        </is>
      </c>
      <c r="F6" s="35">
        <f>F4+F5</f>
        <v>5.05918</v>
      </c>
      <c r="G6" s="21" t="n"/>
      <c r="H6" s="21" t="n"/>
    </row>
    <row r="7" ht="32" customHeight="1">
      <c r="A7" s="29" t="inlineStr">
        <is>
          <t>Gläserbruch gesamt netto</t>
        </is>
      </c>
      <c r="B7" s="21" t="n"/>
      <c r="C7" s="6" t="n">
        <v>30</v>
      </c>
      <c r="E7" s="12" t="inlineStr">
        <is>
          <t>Pauschale netto kalkuliert</t>
        </is>
      </c>
      <c r="F7" s="34">
        <f>F6*C8</f>
        <v>15.17754</v>
      </c>
      <c r="G7" s="21" t="n"/>
      <c r="H7" s="21" t="n"/>
    </row>
    <row r="8" ht="32" customHeight="1">
      <c r="A8" s="38" t="inlineStr">
        <is>
          <t>Faktor auf Gesamtkosten</t>
        </is>
      </c>
      <c r="B8" s="21" t="n"/>
      <c r="C8" s="7" t="n">
        <v>3</v>
      </c>
      <c r="E8" s="11" t="inlineStr">
        <is>
          <t>Pauschale brutto gerundet</t>
        </is>
      </c>
      <c r="F8" s="35">
        <f>IF(C11&gt;0,C11,IFERROR(ROUND(F7*(1+C9)/C10,0)*C10,0))</f>
        <v>18</v>
      </c>
      <c r="G8" s="21" t="n"/>
      <c r="H8" s="21" t="n"/>
    </row>
    <row r="9" ht="32" customHeight="1">
      <c r="A9" s="29" t="inlineStr">
        <is>
          <t>Umsatzsteuer</t>
        </is>
      </c>
      <c r="B9" s="21" t="n"/>
      <c r="C9" s="8" t="n">
        <v>0.19</v>
      </c>
      <c r="E9" s="12" t="inlineStr">
        <is>
          <t>Netto-Umsatz gesamt</t>
        </is>
      </c>
      <c r="F9" s="34">
        <f>F8/(1+C9)*C4</f>
        <v>1512.60504201681</v>
      </c>
      <c r="G9" s="21" t="n"/>
      <c r="H9" s="21" t="n"/>
    </row>
    <row r="10" ht="32" customHeight="1">
      <c r="A10" s="38" t="inlineStr">
        <is>
          <t>Rundung je Gast €</t>
        </is>
      </c>
      <c r="B10" s="21" t="n"/>
      <c r="C10" s="6" t="n">
        <v>0.5</v>
      </c>
      <c r="E10" s="11" t="inlineStr">
        <is>
          <t>DB nach Zusatzkosten gesamt</t>
        </is>
      </c>
      <c r="F10" s="35">
        <f>F9-F6*C4</f>
        <v>1006.68704201681</v>
      </c>
      <c r="G10" s="21" t="n"/>
      <c r="H10" s="21" t="n"/>
    </row>
    <row r="11" ht="32" customHeight="1">
      <c r="A11" s="29" t="inlineStr">
        <is>
          <t>Pauschale brutto manuell</t>
        </is>
      </c>
      <c r="B11" s="21" t="n"/>
      <c r="C11" s="6" t="n"/>
      <c r="E11" s="12" t="inlineStr">
        <is>
          <t>Getränke-WEQ</t>
        </is>
      </c>
      <c r="F11" s="39">
        <f>IFERROR(F4/(F8/(1+C9)),0)</f>
        <v>0.195634677777778</v>
      </c>
      <c r="G11" s="21" t="n"/>
      <c r="H11" s="21" t="n"/>
    </row>
    <row r="13" ht="42" customHeight="1">
      <c r="A13" s="25" t="inlineStr">
        <is>
          <t>DB nach Zusatzkosten ist vor Personal und übrigen Gemeinkosten. Beispielmengen sind keine Konsumempfehlung. Keine Doppelzählung: Artikel-Schwund steckt bereits im WE.</t>
        </is>
      </c>
      <c r="B13" s="21" t="n"/>
      <c r="C13" s="21" t="n"/>
      <c r="D13" s="21" t="n"/>
      <c r="E13" s="21" t="n"/>
      <c r="F13" s="21" t="n"/>
      <c r="G13" s="21" t="n"/>
      <c r="H13" s="21" t="n"/>
    </row>
    <row r="14" ht="36" customHeight="1">
      <c r="A14" s="25" t="inlineStr">
        <is>
          <t>Nur Getränke kalkulieren. Speisen und steuerliche Sonderleistungen separat prüfen. Beträge beziehen sich auf eine Veranstaltung, nicht auf einen Jahresplan.</t>
        </is>
      </c>
      <c r="B14" s="21" t="n"/>
      <c r="C14" s="21" t="n"/>
      <c r="D14" s="21" t="n"/>
      <c r="E14" s="21" t="n"/>
      <c r="F14" s="21" t="n"/>
      <c r="G14" s="21" t="n"/>
      <c r="H14" s="21" t="n"/>
    </row>
    <row r="15" ht="45" customHeight="1">
      <c r="A15" s="4" t="inlineStr">
        <is>
          <t>Artikel-Nr.</t>
        </is>
      </c>
      <c r="B15" s="4" t="inlineStr">
        <is>
          <t>Getränk</t>
        </is>
      </c>
      <c r="C15" s="4" t="inlineStr">
        <is>
          <t>Portionen je Gast</t>
        </is>
      </c>
      <c r="D15" s="4" t="inlineStr">
        <is>
          <t>WE je Portion netto</t>
        </is>
      </c>
      <c r="E15" s="4" t="inlineStr">
        <is>
          <t>Kartenpreis brutto</t>
        </is>
      </c>
      <c r="F15" s="4" t="inlineStr">
        <is>
          <t>Getränke-WE je Gast</t>
        </is>
      </c>
      <c r="G15" s="4" t="inlineStr">
        <is>
          <t>Portionen gesamt</t>
        </is>
      </c>
      <c r="H15" s="4" t="inlineStr">
        <is>
          <t>Prüfung</t>
        </is>
      </c>
    </row>
    <row r="16" ht="21" customHeight="1">
      <c r="A16" s="5" t="inlineStr">
        <is>
          <t>G01</t>
        </is>
      </c>
      <c r="B16" s="11" t="str">
        <f>IF(A16="","",IFERROR(INDEX(Kalkulation!$A$6:$A$55,MATCH(A16,Stammdaten!$A$6:$A$55,0)),""))</f>
        <v>Weißwein 0,2 l</v>
      </c>
      <c r="C16" s="7" t="n">
        <v>1</v>
      </c>
      <c r="D16" s="13">
        <f>IF(A16="","",IFERROR(INDEX(Kalkulation!$N$6:$N$55,MATCH(A16,Stammdaten!$A$6:$A$55,0)),""))</f>
        <v>1.26</v>
      </c>
      <c r="E16" s="13">
        <f>IF(A16="","",IFERROR(INDEX(Kalkulation!$K$6:$K$55,MATCH(A16,Stammdaten!$A$6:$A$55,0)),""))</f>
        <v>6</v>
      </c>
      <c r="F16" s="13">
        <f>IF(A16="","",IFERROR(C16*D16,0))</f>
        <v>1.26</v>
      </c>
      <c r="G16" s="15">
        <f>IF(A16="","",C16*$C$4)</f>
        <v>100</v>
      </c>
      <c r="H16" s="11" t="str">
        <f>IF(A16="","",IF(COUNTIF(Stammdaten!$A$6:$A$55,A16)&lt;&gt;1,"Artikel prüfen",IF(OR(C16&lt;0,C16=""),"Menge prüfen",INDEX(Kalkulation!$U$6:$U$55,MATCH(A16,Stammdaten!$A$6:$A$55,0)))))</f>
        <v>OK</v>
      </c>
    </row>
    <row r="17" ht="21" customHeight="1">
      <c r="A17" s="5" t="inlineStr">
        <is>
          <t>G02</t>
        </is>
      </c>
      <c r="B17" s="12" t="str">
        <f>IF(A17="","",IFERROR(INDEX(Kalkulation!$A$6:$A$55,MATCH(A17,Stammdaten!$A$6:$A$55,0)),""))</f>
        <v>Fassbier 0,3 l</v>
      </c>
      <c r="C17" s="7" t="n">
        <v>2</v>
      </c>
      <c r="D17" s="14">
        <f>IF(A17="","",IFERROR(INDEX(Kalkulation!$N$6:$N$55,MATCH(A17,Stammdaten!$A$6:$A$55,0)),""))</f>
        <v>0.486</v>
      </c>
      <c r="E17" s="14">
        <f>IF(A17="","",IFERROR(INDEX(Kalkulation!$K$6:$K$55,MATCH(A17,Stammdaten!$A$6:$A$55,0)),""))</f>
        <v>2.9</v>
      </c>
      <c r="F17" s="14">
        <f>IF(A17="","",IFERROR(C17*D17,0))</f>
        <v>0.972</v>
      </c>
      <c r="G17" s="18">
        <f>IF(A17="","",C17*$C$4)</f>
        <v>200</v>
      </c>
      <c r="H17" s="12" t="str">
        <f>IF(A17="","",IF(COUNTIF(Stammdaten!$A$6:$A$55,A17)&lt;&gt;1,"Artikel prüfen",IF(OR(C17&lt;0,C17=""),"Menge prüfen",INDEX(Kalkulation!$U$6:$U$55,MATCH(A17,Stammdaten!$A$6:$A$55,0)))))</f>
        <v>OK</v>
      </c>
    </row>
    <row r="18" ht="21" customHeight="1">
      <c r="A18" s="5" t="inlineStr">
        <is>
          <t>G04</t>
        </is>
      </c>
      <c r="B18" s="11" t="str">
        <f>IF(A18="","",IFERROR(INDEX(Kalkulation!$A$6:$A$55,MATCH(A18,Stammdaten!$A$6:$A$55,0)),""))</f>
        <v>Wasser 0,25 l</v>
      </c>
      <c r="C18" s="7" t="n">
        <v>2</v>
      </c>
      <c r="D18" s="13">
        <f>IF(A18="","",IFERROR(INDEX(Kalkulation!$N$6:$N$55,MATCH(A18,Stammdaten!$A$6:$A$55,0)),""))</f>
        <v>0.206</v>
      </c>
      <c r="E18" s="13">
        <f>IF(A18="","",IFERROR(INDEX(Kalkulation!$K$6:$K$55,MATCH(A18,Stammdaten!$A$6:$A$55,0)),""))</f>
        <v>2</v>
      </c>
      <c r="F18" s="13">
        <f>IF(A18="","",IFERROR(C18*D18,0))</f>
        <v>0.412</v>
      </c>
      <c r="G18" s="15">
        <f>IF(A18="","",C18*$C$4)</f>
        <v>200</v>
      </c>
      <c r="H18" s="11" t="str">
        <f>IF(A18="","",IF(COUNTIF(Stammdaten!$A$6:$A$55,A18)&lt;&gt;1,"Artikel prüfen",IF(OR(C18&lt;0,C18=""),"Menge prüfen",INDEX(Kalkulation!$U$6:$U$55,MATCH(A18,Stammdaten!$A$6:$A$55,0)))))</f>
        <v>OK</v>
      </c>
    </row>
    <row r="19" ht="21" customHeight="1">
      <c r="A19" s="5" t="inlineStr">
        <is>
          <t>G05</t>
        </is>
      </c>
      <c r="B19" s="12" t="str">
        <f>IF(A19="","",IFERROR(INDEX(Kalkulation!$A$6:$A$55,MATCH(A19,Stammdaten!$A$6:$A$55,0)),""))</f>
        <v>Cappuccino</v>
      </c>
      <c r="C19" s="7" t="n">
        <v>1</v>
      </c>
      <c r="D19" s="14">
        <f>IF(A19="","",IFERROR(INDEX(Kalkulation!$N$6:$N$55,MATCH(A19,Stammdaten!$A$6:$A$55,0)),""))</f>
        <v>0.31518</v>
      </c>
      <c r="E19" s="14">
        <f>IF(A19="","",IFERROR(INDEX(Kalkulation!$K$6:$K$55,MATCH(A19,Stammdaten!$A$6:$A$55,0)),""))</f>
        <v>2.6</v>
      </c>
      <c r="F19" s="14">
        <f>IF(A19="","",IFERROR(C19*D19,0))</f>
        <v>0.31518</v>
      </c>
      <c r="G19" s="18">
        <f>IF(A19="","",C19*$C$4)</f>
        <v>100</v>
      </c>
      <c r="H19" s="12" t="str">
        <f>IF(A19="","",IF(COUNTIF(Stammdaten!$A$6:$A$55,A19)&lt;&gt;1,"Artikel prüfen",IF(OR(C19&lt;0,C19=""),"Menge prüfen",INDEX(Kalkulation!$U$6:$U$55,MATCH(A19,Stammdaten!$A$6:$A$55,0)))))</f>
        <v>OK</v>
      </c>
    </row>
    <row r="20" ht="21" customHeight="1">
      <c r="A20" s="5" t="n"/>
      <c r="B20" s="11" t="str">
        <f>IF(A20="","",IFERROR(INDEX(Kalkulation!$A$6:$A$55,MATCH(A20,Stammdaten!$A$6:$A$55,0)),""))</f>
        <v/>
      </c>
      <c r="C20" s="7" t="n"/>
      <c r="D20" s="13" t="str">
        <f>IF(A20="","",IFERROR(INDEX(Kalkulation!$N$6:$N$55,MATCH(A20,Stammdaten!$A$6:$A$55,0)),""))</f>
        <v/>
      </c>
      <c r="E20" s="13" t="str">
        <f>IF(A20="","",IFERROR(INDEX(Kalkulation!$K$6:$K$55,MATCH(A20,Stammdaten!$A$6:$A$55,0)),""))</f>
        <v/>
      </c>
      <c r="F20" s="13" t="str">
        <f>IF(A20="","",IFERROR(C20*D20,0))</f>
        <v/>
      </c>
      <c r="G20" s="15" t="str">
        <f>IF(A20="","",C20*$C$4)</f>
        <v/>
      </c>
      <c r="H20" s="11" t="str">
        <f>IF(A20="","",IF(COUNTIF(Stammdaten!$A$6:$A$55,A20)&lt;&gt;1,"Artikel prüfen",IF(OR(C20&lt;0,C20=""),"Menge prüfen",INDEX(Kalkulation!$U$6:$U$55,MATCH(A20,Stammdaten!$A$6:$A$55,0)))))</f>
        <v/>
      </c>
    </row>
    <row r="21" ht="21" customHeight="1">
      <c r="A21" s="5" t="n"/>
      <c r="B21" s="12" t="str">
        <f>IF(A21="","",IFERROR(INDEX(Kalkulation!$A$6:$A$55,MATCH(A21,Stammdaten!$A$6:$A$55,0)),""))</f>
        <v/>
      </c>
      <c r="C21" s="7" t="n"/>
      <c r="D21" s="14" t="str">
        <f>IF(A21="","",IFERROR(INDEX(Kalkulation!$N$6:$N$55,MATCH(A21,Stammdaten!$A$6:$A$55,0)),""))</f>
        <v/>
      </c>
      <c r="E21" s="14" t="str">
        <f>IF(A21="","",IFERROR(INDEX(Kalkulation!$K$6:$K$55,MATCH(A21,Stammdaten!$A$6:$A$55,0)),""))</f>
        <v/>
      </c>
      <c r="F21" s="14" t="str">
        <f>IF(A21="","",IFERROR(C21*D21,0))</f>
        <v/>
      </c>
      <c r="G21" s="18" t="str">
        <f>IF(A21="","",C21*$C$4)</f>
        <v/>
      </c>
      <c r="H21" s="12" t="str">
        <f>IF(A21="","",IF(COUNTIF(Stammdaten!$A$6:$A$55,A21)&lt;&gt;1,"Artikel prüfen",IF(OR(C21&lt;0,C21=""),"Menge prüfen",INDEX(Kalkulation!$U$6:$U$55,MATCH(A21,Stammdaten!$A$6:$A$55,0)))))</f>
        <v/>
      </c>
    </row>
    <row r="22" ht="21" customHeight="1">
      <c r="A22" s="5" t="n"/>
      <c r="B22" s="11" t="str">
        <f>IF(A22="","",IFERROR(INDEX(Kalkulation!$A$6:$A$55,MATCH(A22,Stammdaten!$A$6:$A$55,0)),""))</f>
        <v/>
      </c>
      <c r="C22" s="7" t="n"/>
      <c r="D22" s="13" t="str">
        <f>IF(A22="","",IFERROR(INDEX(Kalkulation!$N$6:$N$55,MATCH(A22,Stammdaten!$A$6:$A$55,0)),""))</f>
        <v/>
      </c>
      <c r="E22" s="13" t="str">
        <f>IF(A22="","",IFERROR(INDEX(Kalkulation!$K$6:$K$55,MATCH(A22,Stammdaten!$A$6:$A$55,0)),""))</f>
        <v/>
      </c>
      <c r="F22" s="13" t="str">
        <f>IF(A22="","",IFERROR(C22*D22,0))</f>
        <v/>
      </c>
      <c r="G22" s="15" t="str">
        <f>IF(A22="","",C22*$C$4)</f>
        <v/>
      </c>
      <c r="H22" s="11" t="str">
        <f>IF(A22="","",IF(COUNTIF(Stammdaten!$A$6:$A$55,A22)&lt;&gt;1,"Artikel prüfen",IF(OR(C22&lt;0,C22=""),"Menge prüfen",INDEX(Kalkulation!$U$6:$U$55,MATCH(A22,Stammdaten!$A$6:$A$55,0)))))</f>
        <v/>
      </c>
    </row>
    <row r="23" ht="21" customHeight="1">
      <c r="A23" s="5" t="n"/>
      <c r="B23" s="12" t="str">
        <f>IF(A23="","",IFERROR(INDEX(Kalkulation!$A$6:$A$55,MATCH(A23,Stammdaten!$A$6:$A$55,0)),""))</f>
        <v/>
      </c>
      <c r="C23" s="7" t="n"/>
      <c r="D23" s="14" t="str">
        <f>IF(A23="","",IFERROR(INDEX(Kalkulation!$N$6:$N$55,MATCH(A23,Stammdaten!$A$6:$A$55,0)),""))</f>
        <v/>
      </c>
      <c r="E23" s="14" t="str">
        <f>IF(A23="","",IFERROR(INDEX(Kalkulation!$K$6:$K$55,MATCH(A23,Stammdaten!$A$6:$A$55,0)),""))</f>
        <v/>
      </c>
      <c r="F23" s="14" t="str">
        <f>IF(A23="","",IFERROR(C23*D23,0))</f>
        <v/>
      </c>
      <c r="G23" s="18" t="str">
        <f>IF(A23="","",C23*$C$4)</f>
        <v/>
      </c>
      <c r="H23" s="12" t="str">
        <f>IF(A23="","",IF(COUNTIF(Stammdaten!$A$6:$A$55,A23)&lt;&gt;1,"Artikel prüfen",IF(OR(C23&lt;0,C23=""),"Menge prüfen",INDEX(Kalkulation!$U$6:$U$55,MATCH(A23,Stammdaten!$A$6:$A$55,0)))))</f>
        <v/>
      </c>
    </row>
    <row r="24" ht="21" customHeight="1">
      <c r="A24" s="5" t="n"/>
      <c r="B24" s="11" t="str">
        <f>IF(A24="","",IFERROR(INDEX(Kalkulation!$A$6:$A$55,MATCH(A24,Stammdaten!$A$6:$A$55,0)),""))</f>
        <v/>
      </c>
      <c r="C24" s="7" t="n"/>
      <c r="D24" s="13" t="str">
        <f>IF(A24="","",IFERROR(INDEX(Kalkulation!$N$6:$N$55,MATCH(A24,Stammdaten!$A$6:$A$55,0)),""))</f>
        <v/>
      </c>
      <c r="E24" s="13" t="str">
        <f>IF(A24="","",IFERROR(INDEX(Kalkulation!$K$6:$K$55,MATCH(A24,Stammdaten!$A$6:$A$55,0)),""))</f>
        <v/>
      </c>
      <c r="F24" s="13" t="str">
        <f>IF(A24="","",IFERROR(C24*D24,0))</f>
        <v/>
      </c>
      <c r="G24" s="15" t="str">
        <f>IF(A24="","",C24*$C$4)</f>
        <v/>
      </c>
      <c r="H24" s="11" t="str">
        <f>IF(A24="","",IF(COUNTIF(Stammdaten!$A$6:$A$55,A24)&lt;&gt;1,"Artikel prüfen",IF(OR(C24&lt;0,C24=""),"Menge prüfen",INDEX(Kalkulation!$U$6:$U$55,MATCH(A24,Stammdaten!$A$6:$A$55,0)))))</f>
        <v/>
      </c>
    </row>
    <row r="25" ht="21" customHeight="1">
      <c r="A25" s="5" t="n"/>
      <c r="B25" s="12" t="str">
        <f>IF(A25="","",IFERROR(INDEX(Kalkulation!$A$6:$A$55,MATCH(A25,Stammdaten!$A$6:$A$55,0)),""))</f>
        <v/>
      </c>
      <c r="C25" s="7" t="n"/>
      <c r="D25" s="14" t="str">
        <f>IF(A25="","",IFERROR(INDEX(Kalkulation!$N$6:$N$55,MATCH(A25,Stammdaten!$A$6:$A$55,0)),""))</f>
        <v/>
      </c>
      <c r="E25" s="14" t="str">
        <f>IF(A25="","",IFERROR(INDEX(Kalkulation!$K$6:$K$55,MATCH(A25,Stammdaten!$A$6:$A$55,0)),""))</f>
        <v/>
      </c>
      <c r="F25" s="14" t="str">
        <f>IF(A25="","",IFERROR(C25*D25,0))</f>
        <v/>
      </c>
      <c r="G25" s="18" t="str">
        <f>IF(A25="","",C25*$C$4)</f>
        <v/>
      </c>
      <c r="H25" s="12" t="str">
        <f>IF(A25="","",IF(COUNTIF(Stammdaten!$A$6:$A$55,A25)&lt;&gt;1,"Artikel prüfen",IF(OR(C25&lt;0,C25=""),"Menge prüfen",INDEX(Kalkulation!$U$6:$U$55,MATCH(A25,Stammdaten!$A$6:$A$55,0)))))</f>
        <v/>
      </c>
    </row>
    <row r="26" ht="21" customHeight="1">
      <c r="A26" s="5" t="n"/>
      <c r="B26" s="11" t="str">
        <f>IF(A26="","",IFERROR(INDEX(Kalkulation!$A$6:$A$55,MATCH(A26,Stammdaten!$A$6:$A$55,0)),""))</f>
        <v/>
      </c>
      <c r="C26" s="7" t="n"/>
      <c r="D26" s="13" t="str">
        <f>IF(A26="","",IFERROR(INDEX(Kalkulation!$N$6:$N$55,MATCH(A26,Stammdaten!$A$6:$A$55,0)),""))</f>
        <v/>
      </c>
      <c r="E26" s="13" t="str">
        <f>IF(A26="","",IFERROR(INDEX(Kalkulation!$K$6:$K$55,MATCH(A26,Stammdaten!$A$6:$A$55,0)),""))</f>
        <v/>
      </c>
      <c r="F26" s="13" t="str">
        <f>IF(A26="","",IFERROR(C26*D26,0))</f>
        <v/>
      </c>
      <c r="G26" s="15" t="str">
        <f>IF(A26="","",C26*$C$4)</f>
        <v/>
      </c>
      <c r="H26" s="11" t="str">
        <f>IF(A26="","",IF(COUNTIF(Stammdaten!$A$6:$A$55,A26)&lt;&gt;1,"Artikel prüfen",IF(OR(C26&lt;0,C26=""),"Menge prüfen",INDEX(Kalkulation!$U$6:$U$55,MATCH(A26,Stammdaten!$A$6:$A$55,0)))))</f>
        <v/>
      </c>
    </row>
    <row r="27" ht="21" customHeight="1">
      <c r="A27" s="5" t="n"/>
      <c r="B27" s="12" t="str">
        <f>IF(A27="","",IFERROR(INDEX(Kalkulation!$A$6:$A$55,MATCH(A27,Stammdaten!$A$6:$A$55,0)),""))</f>
        <v/>
      </c>
      <c r="C27" s="7" t="n"/>
      <c r="D27" s="14" t="str">
        <f>IF(A27="","",IFERROR(INDEX(Kalkulation!$N$6:$N$55,MATCH(A27,Stammdaten!$A$6:$A$55,0)),""))</f>
        <v/>
      </c>
      <c r="E27" s="14" t="str">
        <f>IF(A27="","",IFERROR(INDEX(Kalkulation!$K$6:$K$55,MATCH(A27,Stammdaten!$A$6:$A$55,0)),""))</f>
        <v/>
      </c>
      <c r="F27" s="14" t="str">
        <f>IF(A27="","",IFERROR(C27*D27,0))</f>
        <v/>
      </c>
      <c r="G27" s="18" t="str">
        <f>IF(A27="","",C27*$C$4)</f>
        <v/>
      </c>
      <c r="H27" s="12" t="str">
        <f>IF(A27="","",IF(COUNTIF(Stammdaten!$A$6:$A$55,A27)&lt;&gt;1,"Artikel prüfen",IF(OR(C27&lt;0,C27=""),"Menge prüfen",INDEX(Kalkulation!$U$6:$U$55,MATCH(A27,Stammdaten!$A$6:$A$55,0)))))</f>
        <v/>
      </c>
    </row>
    <row r="28" ht="21" customHeight="1">
      <c r="A28" s="5" t="n"/>
      <c r="B28" s="11" t="str">
        <f>IF(A28="","",IFERROR(INDEX(Kalkulation!$A$6:$A$55,MATCH(A28,Stammdaten!$A$6:$A$55,0)),""))</f>
        <v/>
      </c>
      <c r="C28" s="7" t="n"/>
      <c r="D28" s="13" t="str">
        <f>IF(A28="","",IFERROR(INDEX(Kalkulation!$N$6:$N$55,MATCH(A28,Stammdaten!$A$6:$A$55,0)),""))</f>
        <v/>
      </c>
      <c r="E28" s="13" t="str">
        <f>IF(A28="","",IFERROR(INDEX(Kalkulation!$K$6:$K$55,MATCH(A28,Stammdaten!$A$6:$A$55,0)),""))</f>
        <v/>
      </c>
      <c r="F28" s="13" t="str">
        <f>IF(A28="","",IFERROR(C28*D28,0))</f>
        <v/>
      </c>
      <c r="G28" s="15" t="str">
        <f>IF(A28="","",C28*$C$4)</f>
        <v/>
      </c>
      <c r="H28" s="11" t="str">
        <f>IF(A28="","",IF(COUNTIF(Stammdaten!$A$6:$A$55,A28)&lt;&gt;1,"Artikel prüfen",IF(OR(C28&lt;0,C28=""),"Menge prüfen",INDEX(Kalkulation!$U$6:$U$55,MATCH(A28,Stammdaten!$A$6:$A$55,0)))))</f>
        <v/>
      </c>
    </row>
    <row r="29" ht="21" customHeight="1">
      <c r="A29" s="5" t="n"/>
      <c r="B29" s="12" t="str">
        <f>IF(A29="","",IFERROR(INDEX(Kalkulation!$A$6:$A$55,MATCH(A29,Stammdaten!$A$6:$A$55,0)),""))</f>
        <v/>
      </c>
      <c r="C29" s="7" t="n"/>
      <c r="D29" s="14" t="str">
        <f>IF(A29="","",IFERROR(INDEX(Kalkulation!$N$6:$N$55,MATCH(A29,Stammdaten!$A$6:$A$55,0)),""))</f>
        <v/>
      </c>
      <c r="E29" s="14" t="str">
        <f>IF(A29="","",IFERROR(INDEX(Kalkulation!$K$6:$K$55,MATCH(A29,Stammdaten!$A$6:$A$55,0)),""))</f>
        <v/>
      </c>
      <c r="F29" s="14" t="str">
        <f>IF(A29="","",IFERROR(C29*D29,0))</f>
        <v/>
      </c>
      <c r="G29" s="18" t="str">
        <f>IF(A29="","",C29*$C$4)</f>
        <v/>
      </c>
      <c r="H29" s="12" t="str">
        <f>IF(A29="","",IF(COUNTIF(Stammdaten!$A$6:$A$55,A29)&lt;&gt;1,"Artikel prüfen",IF(OR(C29&lt;0,C29=""),"Menge prüfen",INDEX(Kalkulation!$U$6:$U$55,MATCH(A29,Stammdaten!$A$6:$A$55,0)))))</f>
        <v/>
      </c>
    </row>
    <row r="30" ht="21" customHeight="1">
      <c r="A30" s="5" t="n"/>
      <c r="B30" s="11" t="str">
        <f>IF(A30="","",IFERROR(INDEX(Kalkulation!$A$6:$A$55,MATCH(A30,Stammdaten!$A$6:$A$55,0)),""))</f>
        <v/>
      </c>
      <c r="C30" s="7" t="n"/>
      <c r="D30" s="13" t="str">
        <f>IF(A30="","",IFERROR(INDEX(Kalkulation!$N$6:$N$55,MATCH(A30,Stammdaten!$A$6:$A$55,0)),""))</f>
        <v/>
      </c>
      <c r="E30" s="13" t="str">
        <f>IF(A30="","",IFERROR(INDEX(Kalkulation!$K$6:$K$55,MATCH(A30,Stammdaten!$A$6:$A$55,0)),""))</f>
        <v/>
      </c>
      <c r="F30" s="13" t="str">
        <f>IF(A30="","",IFERROR(C30*D30,0))</f>
        <v/>
      </c>
      <c r="G30" s="15" t="str">
        <f>IF(A30="","",C30*$C$4)</f>
        <v/>
      </c>
      <c r="H30" s="11" t="str">
        <f>IF(A30="","",IF(COUNTIF(Stammdaten!$A$6:$A$55,A30)&lt;&gt;1,"Artikel prüfen",IF(OR(C30&lt;0,C30=""),"Menge prüfen",INDEX(Kalkulation!$U$6:$U$55,MATCH(A30,Stammdaten!$A$6:$A$55,0)))))</f>
        <v/>
      </c>
    </row>
    <row r="31" ht="21" customHeight="1">
      <c r="A31" s="5" t="n"/>
      <c r="B31" s="12" t="str">
        <f>IF(A31="","",IFERROR(INDEX(Kalkulation!$A$6:$A$55,MATCH(A31,Stammdaten!$A$6:$A$55,0)),""))</f>
        <v/>
      </c>
      <c r="C31" s="7" t="n"/>
      <c r="D31" s="14" t="str">
        <f>IF(A31="","",IFERROR(INDEX(Kalkulation!$N$6:$N$55,MATCH(A31,Stammdaten!$A$6:$A$55,0)),""))</f>
        <v/>
      </c>
      <c r="E31" s="14" t="str">
        <f>IF(A31="","",IFERROR(INDEX(Kalkulation!$K$6:$K$55,MATCH(A31,Stammdaten!$A$6:$A$55,0)),""))</f>
        <v/>
      </c>
      <c r="F31" s="14" t="str">
        <f>IF(A31="","",IFERROR(C31*D31,0))</f>
        <v/>
      </c>
      <c r="G31" s="18" t="str">
        <f>IF(A31="","",C31*$C$4)</f>
        <v/>
      </c>
      <c r="H31" s="12" t="str">
        <f>IF(A31="","",IF(COUNTIF(Stammdaten!$A$6:$A$55,A31)&lt;&gt;1,"Artikel prüfen",IF(OR(C31&lt;0,C31=""),"Menge prüfen",INDEX(Kalkulation!$U$6:$U$55,MATCH(A31,Stammdaten!$A$6:$A$55,0)))))</f>
        <v/>
      </c>
    </row>
    <row r="32" ht="21" customHeight="1">
      <c r="A32" s="5" t="n"/>
      <c r="B32" s="11" t="str">
        <f>IF(A32="","",IFERROR(INDEX(Kalkulation!$A$6:$A$55,MATCH(A32,Stammdaten!$A$6:$A$55,0)),""))</f>
        <v/>
      </c>
      <c r="C32" s="7" t="n"/>
      <c r="D32" s="13" t="str">
        <f>IF(A32="","",IFERROR(INDEX(Kalkulation!$N$6:$N$55,MATCH(A32,Stammdaten!$A$6:$A$55,0)),""))</f>
        <v/>
      </c>
      <c r="E32" s="13" t="str">
        <f>IF(A32="","",IFERROR(INDEX(Kalkulation!$K$6:$K$55,MATCH(A32,Stammdaten!$A$6:$A$55,0)),""))</f>
        <v/>
      </c>
      <c r="F32" s="13" t="str">
        <f>IF(A32="","",IFERROR(C32*D32,0))</f>
        <v/>
      </c>
      <c r="G32" s="15" t="str">
        <f>IF(A32="","",C32*$C$4)</f>
        <v/>
      </c>
      <c r="H32" s="11" t="str">
        <f>IF(A32="","",IF(COUNTIF(Stammdaten!$A$6:$A$55,A32)&lt;&gt;1,"Artikel prüfen",IF(OR(C32&lt;0,C32=""),"Menge prüfen",INDEX(Kalkulation!$U$6:$U$55,MATCH(A32,Stammdaten!$A$6:$A$55,0)))))</f>
        <v/>
      </c>
    </row>
    <row r="33" ht="21" customHeight="1">
      <c r="A33" s="5" t="n"/>
      <c r="B33" s="12" t="str">
        <f>IF(A33="","",IFERROR(INDEX(Kalkulation!$A$6:$A$55,MATCH(A33,Stammdaten!$A$6:$A$55,0)),""))</f>
        <v/>
      </c>
      <c r="C33" s="7" t="n"/>
      <c r="D33" s="14" t="str">
        <f>IF(A33="","",IFERROR(INDEX(Kalkulation!$N$6:$N$55,MATCH(A33,Stammdaten!$A$6:$A$55,0)),""))</f>
        <v/>
      </c>
      <c r="E33" s="14" t="str">
        <f>IF(A33="","",IFERROR(INDEX(Kalkulation!$K$6:$K$55,MATCH(A33,Stammdaten!$A$6:$A$55,0)),""))</f>
        <v/>
      </c>
      <c r="F33" s="14" t="str">
        <f>IF(A33="","",IFERROR(C33*D33,0))</f>
        <v/>
      </c>
      <c r="G33" s="18" t="str">
        <f>IF(A33="","",C33*$C$4)</f>
        <v/>
      </c>
      <c r="H33" s="12" t="str">
        <f>IF(A33="","",IF(COUNTIF(Stammdaten!$A$6:$A$55,A33)&lt;&gt;1,"Artikel prüfen",IF(OR(C33&lt;0,C33=""),"Menge prüfen",INDEX(Kalkulation!$U$6:$U$55,MATCH(A33,Stammdaten!$A$6:$A$55,0)))))</f>
        <v/>
      </c>
    </row>
    <row r="34" ht="21" customHeight="1">
      <c r="A34" s="5" t="n"/>
      <c r="B34" s="11" t="str">
        <f>IF(A34="","",IFERROR(INDEX(Kalkulation!$A$6:$A$55,MATCH(A34,Stammdaten!$A$6:$A$55,0)),""))</f>
        <v/>
      </c>
      <c r="C34" s="7" t="n"/>
      <c r="D34" s="13" t="str">
        <f>IF(A34="","",IFERROR(INDEX(Kalkulation!$N$6:$N$55,MATCH(A34,Stammdaten!$A$6:$A$55,0)),""))</f>
        <v/>
      </c>
      <c r="E34" s="13" t="str">
        <f>IF(A34="","",IFERROR(INDEX(Kalkulation!$K$6:$K$55,MATCH(A34,Stammdaten!$A$6:$A$55,0)),""))</f>
        <v/>
      </c>
      <c r="F34" s="13" t="str">
        <f>IF(A34="","",IFERROR(C34*D34,0))</f>
        <v/>
      </c>
      <c r="G34" s="15" t="str">
        <f>IF(A34="","",C34*$C$4)</f>
        <v/>
      </c>
      <c r="H34" s="11" t="str">
        <f>IF(A34="","",IF(COUNTIF(Stammdaten!$A$6:$A$55,A34)&lt;&gt;1,"Artikel prüfen",IF(OR(C34&lt;0,C34=""),"Menge prüfen",INDEX(Kalkulation!$U$6:$U$55,MATCH(A34,Stammdaten!$A$6:$A$55,0)))))</f>
        <v/>
      </c>
    </row>
    <row r="35" ht="21" customHeight="1">
      <c r="A35" s="5" t="n"/>
      <c r="B35" s="12" t="str">
        <f>IF(A35="","",IFERROR(INDEX(Kalkulation!$A$6:$A$55,MATCH(A35,Stammdaten!$A$6:$A$55,0)),""))</f>
        <v/>
      </c>
      <c r="C35" s="7" t="n"/>
      <c r="D35" s="14" t="str">
        <f>IF(A35="","",IFERROR(INDEX(Kalkulation!$N$6:$N$55,MATCH(A35,Stammdaten!$A$6:$A$55,0)),""))</f>
        <v/>
      </c>
      <c r="E35" s="14" t="str">
        <f>IF(A35="","",IFERROR(INDEX(Kalkulation!$K$6:$K$55,MATCH(A35,Stammdaten!$A$6:$A$55,0)),""))</f>
        <v/>
      </c>
      <c r="F35" s="14" t="str">
        <f>IF(A35="","",IFERROR(C35*D35,0))</f>
        <v/>
      </c>
      <c r="G35" s="18" t="str">
        <f>IF(A35="","",C35*$C$4)</f>
        <v/>
      </c>
      <c r="H35" s="12" t="str">
        <f>IF(A35="","",IF(COUNTIF(Stammdaten!$A$6:$A$55,A35)&lt;&gt;1,"Artikel prüfen",IF(OR(C35&lt;0,C35=""),"Menge prüfen",INDEX(Kalkulation!$U$6:$U$55,MATCH(A35,Stammdaten!$A$6:$A$55,0)))))</f>
        <v/>
      </c>
    </row>
    <row r="36" ht="21" customHeight="1">
      <c r="A36" s="5" t="n"/>
      <c r="B36" s="11" t="str">
        <f>IF(A36="","",IFERROR(INDEX(Kalkulation!$A$6:$A$55,MATCH(A36,Stammdaten!$A$6:$A$55,0)),""))</f>
        <v/>
      </c>
      <c r="C36" s="7" t="n"/>
      <c r="D36" s="13" t="str">
        <f>IF(A36="","",IFERROR(INDEX(Kalkulation!$N$6:$N$55,MATCH(A36,Stammdaten!$A$6:$A$55,0)),""))</f>
        <v/>
      </c>
      <c r="E36" s="13" t="str">
        <f>IF(A36="","",IFERROR(INDEX(Kalkulation!$K$6:$K$55,MATCH(A36,Stammdaten!$A$6:$A$55,0)),""))</f>
        <v/>
      </c>
      <c r="F36" s="13" t="str">
        <f>IF(A36="","",IFERROR(C36*D36,0))</f>
        <v/>
      </c>
      <c r="G36" s="15" t="str">
        <f>IF(A36="","",C36*$C$4)</f>
        <v/>
      </c>
      <c r="H36" s="11" t="str">
        <f>IF(A36="","",IF(COUNTIF(Stammdaten!$A$6:$A$55,A36)&lt;&gt;1,"Artikel prüfen",IF(OR(C36&lt;0,C36=""),"Menge prüfen",INDEX(Kalkulation!$U$6:$U$55,MATCH(A36,Stammdaten!$A$6:$A$55,0)))))</f>
        <v/>
      </c>
    </row>
    <row r="37" ht="21" customHeight="1">
      <c r="A37" s="5" t="n"/>
      <c r="B37" s="12" t="str">
        <f>IF(A37="","",IFERROR(INDEX(Kalkulation!$A$6:$A$55,MATCH(A37,Stammdaten!$A$6:$A$55,0)),""))</f>
        <v/>
      </c>
      <c r="C37" s="7" t="n"/>
      <c r="D37" s="14" t="str">
        <f>IF(A37="","",IFERROR(INDEX(Kalkulation!$N$6:$N$55,MATCH(A37,Stammdaten!$A$6:$A$55,0)),""))</f>
        <v/>
      </c>
      <c r="E37" s="14" t="str">
        <f>IF(A37="","",IFERROR(INDEX(Kalkulation!$K$6:$K$55,MATCH(A37,Stammdaten!$A$6:$A$55,0)),""))</f>
        <v/>
      </c>
      <c r="F37" s="14" t="str">
        <f>IF(A37="","",IFERROR(C37*D37,0))</f>
        <v/>
      </c>
      <c r="G37" s="18" t="str">
        <f>IF(A37="","",C37*$C$4)</f>
        <v/>
      </c>
      <c r="H37" s="12" t="str">
        <f>IF(A37="","",IF(COUNTIF(Stammdaten!$A$6:$A$55,A37)&lt;&gt;1,"Artikel prüfen",IF(OR(C37&lt;0,C37=""),"Menge prüfen",INDEX(Kalkulation!$U$6:$U$55,MATCH(A37,Stammdaten!$A$6:$A$55,0)))))</f>
        <v/>
      </c>
    </row>
    <row r="38" ht="21" customHeight="1">
      <c r="A38" s="5" t="n"/>
      <c r="B38" s="11" t="str">
        <f>IF(A38="","",IFERROR(INDEX(Kalkulation!$A$6:$A$55,MATCH(A38,Stammdaten!$A$6:$A$55,0)),""))</f>
        <v/>
      </c>
      <c r="C38" s="7" t="n"/>
      <c r="D38" s="13" t="str">
        <f>IF(A38="","",IFERROR(INDEX(Kalkulation!$N$6:$N$55,MATCH(A38,Stammdaten!$A$6:$A$55,0)),""))</f>
        <v/>
      </c>
      <c r="E38" s="13" t="str">
        <f>IF(A38="","",IFERROR(INDEX(Kalkulation!$K$6:$K$55,MATCH(A38,Stammdaten!$A$6:$A$55,0)),""))</f>
        <v/>
      </c>
      <c r="F38" s="13" t="str">
        <f>IF(A38="","",IFERROR(C38*D38,0))</f>
        <v/>
      </c>
      <c r="G38" s="15" t="str">
        <f>IF(A38="","",C38*$C$4)</f>
        <v/>
      </c>
      <c r="H38" s="11" t="str">
        <f>IF(A38="","",IF(COUNTIF(Stammdaten!$A$6:$A$55,A38)&lt;&gt;1,"Artikel prüfen",IF(OR(C38&lt;0,C38=""),"Menge prüfen",INDEX(Kalkulation!$U$6:$U$55,MATCH(A38,Stammdaten!$A$6:$A$55,0)))))</f>
        <v/>
      </c>
    </row>
    <row r="39" ht="21" customHeight="1">
      <c r="A39" s="5" t="n"/>
      <c r="B39" s="12" t="str">
        <f>IF(A39="","",IFERROR(INDEX(Kalkulation!$A$6:$A$55,MATCH(A39,Stammdaten!$A$6:$A$55,0)),""))</f>
        <v/>
      </c>
      <c r="C39" s="7" t="n"/>
      <c r="D39" s="14" t="str">
        <f>IF(A39="","",IFERROR(INDEX(Kalkulation!$N$6:$N$55,MATCH(A39,Stammdaten!$A$6:$A$55,0)),""))</f>
        <v/>
      </c>
      <c r="E39" s="14" t="str">
        <f>IF(A39="","",IFERROR(INDEX(Kalkulation!$K$6:$K$55,MATCH(A39,Stammdaten!$A$6:$A$55,0)),""))</f>
        <v/>
      </c>
      <c r="F39" s="14" t="str">
        <f>IF(A39="","",IFERROR(C39*D39,0))</f>
        <v/>
      </c>
      <c r="G39" s="18" t="str">
        <f>IF(A39="","",C39*$C$4)</f>
        <v/>
      </c>
      <c r="H39" s="12" t="str">
        <f>IF(A39="","",IF(COUNTIF(Stammdaten!$A$6:$A$55,A39)&lt;&gt;1,"Artikel prüfen",IF(OR(C39&lt;0,C39=""),"Menge prüfen",INDEX(Kalkulation!$U$6:$U$55,MATCH(A39,Stammdaten!$A$6:$A$55,0)))))</f>
        <v/>
      </c>
    </row>
    <row r="40" ht="21" customHeight="1">
      <c r="A40" s="5" t="n"/>
      <c r="B40" s="11" t="str">
        <f>IF(A40="","",IFERROR(INDEX(Kalkulation!$A$6:$A$55,MATCH(A40,Stammdaten!$A$6:$A$55,0)),""))</f>
        <v/>
      </c>
      <c r="C40" s="7" t="n"/>
      <c r="D40" s="13" t="str">
        <f>IF(A40="","",IFERROR(INDEX(Kalkulation!$N$6:$N$55,MATCH(A40,Stammdaten!$A$6:$A$55,0)),""))</f>
        <v/>
      </c>
      <c r="E40" s="13" t="str">
        <f>IF(A40="","",IFERROR(INDEX(Kalkulation!$K$6:$K$55,MATCH(A40,Stammdaten!$A$6:$A$55,0)),""))</f>
        <v/>
      </c>
      <c r="F40" s="13" t="str">
        <f>IF(A40="","",IFERROR(C40*D40,0))</f>
        <v/>
      </c>
      <c r="G40" s="15" t="str">
        <f>IF(A40="","",C40*$C$4)</f>
        <v/>
      </c>
      <c r="H40" s="11" t="str">
        <f>IF(A40="","",IF(COUNTIF(Stammdaten!$A$6:$A$55,A40)&lt;&gt;1,"Artikel prüfen",IF(OR(C40&lt;0,C40=""),"Menge prüfen",INDEX(Kalkulation!$U$6:$U$55,MATCH(A40,Stammdaten!$A$6:$A$55,0)))))</f>
        <v/>
      </c>
    </row>
    <row r="41" ht="21" customHeight="1">
      <c r="A41" s="5" t="n"/>
      <c r="B41" s="12" t="str">
        <f>IF(A41="","",IFERROR(INDEX(Kalkulation!$A$6:$A$55,MATCH(A41,Stammdaten!$A$6:$A$55,0)),""))</f>
        <v/>
      </c>
      <c r="C41" s="7" t="n"/>
      <c r="D41" s="14" t="str">
        <f>IF(A41="","",IFERROR(INDEX(Kalkulation!$N$6:$N$55,MATCH(A41,Stammdaten!$A$6:$A$55,0)),""))</f>
        <v/>
      </c>
      <c r="E41" s="14" t="str">
        <f>IF(A41="","",IFERROR(INDEX(Kalkulation!$K$6:$K$55,MATCH(A41,Stammdaten!$A$6:$A$55,0)),""))</f>
        <v/>
      </c>
      <c r="F41" s="14" t="str">
        <f>IF(A41="","",IFERROR(C41*D41,0))</f>
        <v/>
      </c>
      <c r="G41" s="18" t="str">
        <f>IF(A41="","",C41*$C$4)</f>
        <v/>
      </c>
      <c r="H41" s="12" t="str">
        <f>IF(A41="","",IF(COUNTIF(Stammdaten!$A$6:$A$55,A41)&lt;&gt;1,"Artikel prüfen",IF(OR(C41&lt;0,C41=""),"Menge prüfen",INDEX(Kalkulation!$U$6:$U$55,MATCH(A41,Stammdaten!$A$6:$A$55,0)))))</f>
        <v/>
      </c>
    </row>
    <row r="42" ht="21" customHeight="1">
      <c r="A42" s="5" t="n"/>
      <c r="B42" s="11" t="str">
        <f>IF(A42="","",IFERROR(INDEX(Kalkulation!$A$6:$A$55,MATCH(A42,Stammdaten!$A$6:$A$55,0)),""))</f>
        <v/>
      </c>
      <c r="C42" s="7" t="n"/>
      <c r="D42" s="13" t="str">
        <f>IF(A42="","",IFERROR(INDEX(Kalkulation!$N$6:$N$55,MATCH(A42,Stammdaten!$A$6:$A$55,0)),""))</f>
        <v/>
      </c>
      <c r="E42" s="13" t="str">
        <f>IF(A42="","",IFERROR(INDEX(Kalkulation!$K$6:$K$55,MATCH(A42,Stammdaten!$A$6:$A$55,0)),""))</f>
        <v/>
      </c>
      <c r="F42" s="13" t="str">
        <f>IF(A42="","",IFERROR(C42*D42,0))</f>
        <v/>
      </c>
      <c r="G42" s="15" t="str">
        <f>IF(A42="","",C42*$C$4)</f>
        <v/>
      </c>
      <c r="H42" s="11" t="str">
        <f>IF(A42="","",IF(COUNTIF(Stammdaten!$A$6:$A$55,A42)&lt;&gt;1,"Artikel prüfen",IF(OR(C42&lt;0,C42=""),"Menge prüfen",INDEX(Kalkulation!$U$6:$U$55,MATCH(A42,Stammdaten!$A$6:$A$55,0)))))</f>
        <v/>
      </c>
    </row>
    <row r="43" ht="21" customHeight="1">
      <c r="A43" s="5" t="n"/>
      <c r="B43" s="12" t="str">
        <f>IF(A43="","",IFERROR(INDEX(Kalkulation!$A$6:$A$55,MATCH(A43,Stammdaten!$A$6:$A$55,0)),""))</f>
        <v/>
      </c>
      <c r="C43" s="7" t="n"/>
      <c r="D43" s="14" t="str">
        <f>IF(A43="","",IFERROR(INDEX(Kalkulation!$N$6:$N$55,MATCH(A43,Stammdaten!$A$6:$A$55,0)),""))</f>
        <v/>
      </c>
      <c r="E43" s="14" t="str">
        <f>IF(A43="","",IFERROR(INDEX(Kalkulation!$K$6:$K$55,MATCH(A43,Stammdaten!$A$6:$A$55,0)),""))</f>
        <v/>
      </c>
      <c r="F43" s="14" t="str">
        <f>IF(A43="","",IFERROR(C43*D43,0))</f>
        <v/>
      </c>
      <c r="G43" s="18" t="str">
        <f>IF(A43="","",C43*$C$4)</f>
        <v/>
      </c>
      <c r="H43" s="12" t="str">
        <f>IF(A43="","",IF(COUNTIF(Stammdaten!$A$6:$A$55,A43)&lt;&gt;1,"Artikel prüfen",IF(OR(C43&lt;0,C43=""),"Menge prüfen",INDEX(Kalkulation!$U$6:$U$55,MATCH(A43,Stammdaten!$A$6:$A$55,0)))))</f>
        <v/>
      </c>
    </row>
    <row r="44" ht="21" customHeight="1">
      <c r="A44" s="5" t="n"/>
      <c r="B44" s="11" t="str">
        <f>IF(A44="","",IFERROR(INDEX(Kalkulation!$A$6:$A$55,MATCH(A44,Stammdaten!$A$6:$A$55,0)),""))</f>
        <v/>
      </c>
      <c r="C44" s="7" t="n"/>
      <c r="D44" s="13" t="str">
        <f>IF(A44="","",IFERROR(INDEX(Kalkulation!$N$6:$N$55,MATCH(A44,Stammdaten!$A$6:$A$55,0)),""))</f>
        <v/>
      </c>
      <c r="E44" s="13" t="str">
        <f>IF(A44="","",IFERROR(INDEX(Kalkulation!$K$6:$K$55,MATCH(A44,Stammdaten!$A$6:$A$55,0)),""))</f>
        <v/>
      </c>
      <c r="F44" s="13" t="str">
        <f>IF(A44="","",IFERROR(C44*D44,0))</f>
        <v/>
      </c>
      <c r="G44" s="15" t="str">
        <f>IF(A44="","",C44*$C$4)</f>
        <v/>
      </c>
      <c r="H44" s="11" t="str">
        <f>IF(A44="","",IF(COUNTIF(Stammdaten!$A$6:$A$55,A44)&lt;&gt;1,"Artikel prüfen",IF(OR(C44&lt;0,C44=""),"Menge prüfen",INDEX(Kalkulation!$U$6:$U$55,MATCH(A44,Stammdaten!$A$6:$A$55,0)))))</f>
        <v/>
      </c>
    </row>
    <row r="45" ht="21" customHeight="1">
      <c r="A45" s="5" t="n"/>
      <c r="B45" s="12" t="str">
        <f>IF(A45="","",IFERROR(INDEX(Kalkulation!$A$6:$A$55,MATCH(A45,Stammdaten!$A$6:$A$55,0)),""))</f>
        <v/>
      </c>
      <c r="C45" s="7" t="n"/>
      <c r="D45" s="14" t="str">
        <f>IF(A45="","",IFERROR(INDEX(Kalkulation!$N$6:$N$55,MATCH(A45,Stammdaten!$A$6:$A$55,0)),""))</f>
        <v/>
      </c>
      <c r="E45" s="14" t="str">
        <f>IF(A45="","",IFERROR(INDEX(Kalkulation!$K$6:$K$55,MATCH(A45,Stammdaten!$A$6:$A$55,0)),""))</f>
        <v/>
      </c>
      <c r="F45" s="14" t="str">
        <f>IF(A45="","",IFERROR(C45*D45,0))</f>
        <v/>
      </c>
      <c r="G45" s="18" t="str">
        <f>IF(A45="","",C45*$C$4)</f>
        <v/>
      </c>
      <c r="H45" s="12" t="str">
        <f>IF(A45="","",IF(COUNTIF(Stammdaten!$A$6:$A$55,A45)&lt;&gt;1,"Artikel prüfen",IF(OR(C45&lt;0,C45=""),"Menge prüfen",INDEX(Kalkulation!$U$6:$U$55,MATCH(A45,Stammdaten!$A$6:$A$55,0)))))</f>
        <v/>
      </c>
    </row>
    <row r="46" ht="21" customHeight="1">
      <c r="A46" s="5" t="n"/>
      <c r="B46" s="11" t="str">
        <f>IF(A46="","",IFERROR(INDEX(Kalkulation!$A$6:$A$55,MATCH(A46,Stammdaten!$A$6:$A$55,0)),""))</f>
        <v/>
      </c>
      <c r="C46" s="7" t="n"/>
      <c r="D46" s="13" t="str">
        <f>IF(A46="","",IFERROR(INDEX(Kalkulation!$N$6:$N$55,MATCH(A46,Stammdaten!$A$6:$A$55,0)),""))</f>
        <v/>
      </c>
      <c r="E46" s="13" t="str">
        <f>IF(A46="","",IFERROR(INDEX(Kalkulation!$K$6:$K$55,MATCH(A46,Stammdaten!$A$6:$A$55,0)),""))</f>
        <v/>
      </c>
      <c r="F46" s="13" t="str">
        <f>IF(A46="","",IFERROR(C46*D46,0))</f>
        <v/>
      </c>
      <c r="G46" s="15" t="str">
        <f>IF(A46="","",C46*$C$4)</f>
        <v/>
      </c>
      <c r="H46" s="11" t="str">
        <f>IF(A46="","",IF(COUNTIF(Stammdaten!$A$6:$A$55,A46)&lt;&gt;1,"Artikel prüfen",IF(OR(C46&lt;0,C46=""),"Menge prüfen",INDEX(Kalkulation!$U$6:$U$55,MATCH(A46,Stammdaten!$A$6:$A$55,0)))))</f>
        <v/>
      </c>
    </row>
    <row r="47" ht="21" customHeight="1">
      <c r="A47" s="5" t="n"/>
      <c r="B47" s="12" t="str">
        <f>IF(A47="","",IFERROR(INDEX(Kalkulation!$A$6:$A$55,MATCH(A47,Stammdaten!$A$6:$A$55,0)),""))</f>
        <v/>
      </c>
      <c r="C47" s="7" t="n"/>
      <c r="D47" s="14" t="str">
        <f>IF(A47="","",IFERROR(INDEX(Kalkulation!$N$6:$N$55,MATCH(A47,Stammdaten!$A$6:$A$55,0)),""))</f>
        <v/>
      </c>
      <c r="E47" s="14" t="str">
        <f>IF(A47="","",IFERROR(INDEX(Kalkulation!$K$6:$K$55,MATCH(A47,Stammdaten!$A$6:$A$55,0)),""))</f>
        <v/>
      </c>
      <c r="F47" s="14" t="str">
        <f>IF(A47="","",IFERROR(C47*D47,0))</f>
        <v/>
      </c>
      <c r="G47" s="18" t="str">
        <f>IF(A47="","",C47*$C$4)</f>
        <v/>
      </c>
      <c r="H47" s="12" t="str">
        <f>IF(A47="","",IF(COUNTIF(Stammdaten!$A$6:$A$55,A47)&lt;&gt;1,"Artikel prüfen",IF(OR(C47&lt;0,C47=""),"Menge prüfen",INDEX(Kalkulation!$U$6:$U$55,MATCH(A47,Stammdaten!$A$6:$A$55,0)))))</f>
        <v/>
      </c>
    </row>
    <row r="48" ht="21" customHeight="1">
      <c r="A48" s="5" t="n"/>
      <c r="B48" s="11" t="str">
        <f>IF(A48="","",IFERROR(INDEX(Kalkulation!$A$6:$A$55,MATCH(A48,Stammdaten!$A$6:$A$55,0)),""))</f>
        <v/>
      </c>
      <c r="C48" s="7" t="n"/>
      <c r="D48" s="13" t="str">
        <f>IF(A48="","",IFERROR(INDEX(Kalkulation!$N$6:$N$55,MATCH(A48,Stammdaten!$A$6:$A$55,0)),""))</f>
        <v/>
      </c>
      <c r="E48" s="13" t="str">
        <f>IF(A48="","",IFERROR(INDEX(Kalkulation!$K$6:$K$55,MATCH(A48,Stammdaten!$A$6:$A$55,0)),""))</f>
        <v/>
      </c>
      <c r="F48" s="13" t="str">
        <f>IF(A48="","",IFERROR(C48*D48,0))</f>
        <v/>
      </c>
      <c r="G48" s="15" t="str">
        <f>IF(A48="","",C48*$C$4)</f>
        <v/>
      </c>
      <c r="H48" s="11" t="str">
        <f>IF(A48="","",IF(COUNTIF(Stammdaten!$A$6:$A$55,A48)&lt;&gt;1,"Artikel prüfen",IF(OR(C48&lt;0,C48=""),"Menge prüfen",INDEX(Kalkulation!$U$6:$U$55,MATCH(A48,Stammdaten!$A$6:$A$55,0)))))</f>
        <v/>
      </c>
    </row>
    <row r="49" ht="21" customHeight="1">
      <c r="A49" s="5" t="n"/>
      <c r="B49" s="12" t="str">
        <f>IF(A49="","",IFERROR(INDEX(Kalkulation!$A$6:$A$55,MATCH(A49,Stammdaten!$A$6:$A$55,0)),""))</f>
        <v/>
      </c>
      <c r="C49" s="7" t="n"/>
      <c r="D49" s="14" t="str">
        <f>IF(A49="","",IFERROR(INDEX(Kalkulation!$N$6:$N$55,MATCH(A49,Stammdaten!$A$6:$A$55,0)),""))</f>
        <v/>
      </c>
      <c r="E49" s="14" t="str">
        <f>IF(A49="","",IFERROR(INDEX(Kalkulation!$K$6:$K$55,MATCH(A49,Stammdaten!$A$6:$A$55,0)),""))</f>
        <v/>
      </c>
      <c r="F49" s="14" t="str">
        <f>IF(A49="","",IFERROR(C49*D49,0))</f>
        <v/>
      </c>
      <c r="G49" s="18" t="str">
        <f>IF(A49="","",C49*$C$4)</f>
        <v/>
      </c>
      <c r="H49" s="12" t="str">
        <f>IF(A49="","",IF(COUNTIF(Stammdaten!$A$6:$A$55,A49)&lt;&gt;1,"Artikel prüfen",IF(OR(C49&lt;0,C49=""),"Menge prüfen",INDEX(Kalkulation!$U$6:$U$55,MATCH(A49,Stammdaten!$A$6:$A$55,0)))))</f>
        <v/>
      </c>
    </row>
    <row r="50" ht="21" customHeight="1">
      <c r="A50" s="5" t="n"/>
      <c r="B50" s="11" t="str">
        <f>IF(A50="","",IFERROR(INDEX(Kalkulation!$A$6:$A$55,MATCH(A50,Stammdaten!$A$6:$A$55,0)),""))</f>
        <v/>
      </c>
      <c r="C50" s="7" t="n"/>
      <c r="D50" s="13" t="str">
        <f>IF(A50="","",IFERROR(INDEX(Kalkulation!$N$6:$N$55,MATCH(A50,Stammdaten!$A$6:$A$55,0)),""))</f>
        <v/>
      </c>
      <c r="E50" s="13" t="str">
        <f>IF(A50="","",IFERROR(INDEX(Kalkulation!$K$6:$K$55,MATCH(A50,Stammdaten!$A$6:$A$55,0)),""))</f>
        <v/>
      </c>
      <c r="F50" s="13" t="str">
        <f>IF(A50="","",IFERROR(C50*D50,0))</f>
        <v/>
      </c>
      <c r="G50" s="15" t="str">
        <f>IF(A50="","",C50*$C$4)</f>
        <v/>
      </c>
      <c r="H50" s="11" t="str">
        <f>IF(A50="","",IF(COUNTIF(Stammdaten!$A$6:$A$55,A50)&lt;&gt;1,"Artikel prüfen",IF(OR(C50&lt;0,C50=""),"Menge prüfen",INDEX(Kalkulation!$U$6:$U$55,MATCH(A50,Stammdaten!$A$6:$A$55,0)))))</f>
        <v/>
      </c>
    </row>
    <row r="51" ht="21" customHeight="1">
      <c r="A51" s="5" t="n"/>
      <c r="B51" s="12" t="str">
        <f>IF(A51="","",IFERROR(INDEX(Kalkulation!$A$6:$A$55,MATCH(A51,Stammdaten!$A$6:$A$55,0)),""))</f>
        <v/>
      </c>
      <c r="C51" s="7" t="n"/>
      <c r="D51" s="14" t="str">
        <f>IF(A51="","",IFERROR(INDEX(Kalkulation!$N$6:$N$55,MATCH(A51,Stammdaten!$A$6:$A$55,0)),""))</f>
        <v/>
      </c>
      <c r="E51" s="14" t="str">
        <f>IF(A51="","",IFERROR(INDEX(Kalkulation!$K$6:$K$55,MATCH(A51,Stammdaten!$A$6:$A$55,0)),""))</f>
        <v/>
      </c>
      <c r="F51" s="14" t="str">
        <f>IF(A51="","",IFERROR(C51*D51,0))</f>
        <v/>
      </c>
      <c r="G51" s="18" t="str">
        <f>IF(A51="","",C51*$C$4)</f>
        <v/>
      </c>
      <c r="H51" s="12" t="str">
        <f>IF(A51="","",IF(COUNTIF(Stammdaten!$A$6:$A$55,A51)&lt;&gt;1,"Artikel prüfen",IF(OR(C51&lt;0,C51=""),"Menge prüfen",INDEX(Kalkulation!$U$6:$U$55,MATCH(A51,Stammdaten!$A$6:$A$55,0)))))</f>
        <v/>
      </c>
    </row>
    <row r="52" ht="21" customHeight="1">
      <c r="A52" s="5" t="n"/>
      <c r="B52" s="11" t="str">
        <f>IF(A52="","",IFERROR(INDEX(Kalkulation!$A$6:$A$55,MATCH(A52,Stammdaten!$A$6:$A$55,0)),""))</f>
        <v/>
      </c>
      <c r="C52" s="7" t="n"/>
      <c r="D52" s="13" t="str">
        <f>IF(A52="","",IFERROR(INDEX(Kalkulation!$N$6:$N$55,MATCH(A52,Stammdaten!$A$6:$A$55,0)),""))</f>
        <v/>
      </c>
      <c r="E52" s="13" t="str">
        <f>IF(A52="","",IFERROR(INDEX(Kalkulation!$K$6:$K$55,MATCH(A52,Stammdaten!$A$6:$A$55,0)),""))</f>
        <v/>
      </c>
      <c r="F52" s="13" t="str">
        <f>IF(A52="","",IFERROR(C52*D52,0))</f>
        <v/>
      </c>
      <c r="G52" s="15" t="str">
        <f>IF(A52="","",C52*$C$4)</f>
        <v/>
      </c>
      <c r="H52" s="11" t="str">
        <f>IF(A52="","",IF(COUNTIF(Stammdaten!$A$6:$A$55,A52)&lt;&gt;1,"Artikel prüfen",IF(OR(C52&lt;0,C52=""),"Menge prüfen",INDEX(Kalkulation!$U$6:$U$55,MATCH(A52,Stammdaten!$A$6:$A$55,0)))))</f>
        <v/>
      </c>
    </row>
    <row r="53" ht="21" customHeight="1">
      <c r="A53" s="5" t="n"/>
      <c r="B53" s="12" t="str">
        <f>IF(A53="","",IFERROR(INDEX(Kalkulation!$A$6:$A$55,MATCH(A53,Stammdaten!$A$6:$A$55,0)),""))</f>
        <v/>
      </c>
      <c r="C53" s="7" t="n"/>
      <c r="D53" s="14" t="str">
        <f>IF(A53="","",IFERROR(INDEX(Kalkulation!$N$6:$N$55,MATCH(A53,Stammdaten!$A$6:$A$55,0)),""))</f>
        <v/>
      </c>
      <c r="E53" s="14" t="str">
        <f>IF(A53="","",IFERROR(INDEX(Kalkulation!$K$6:$K$55,MATCH(A53,Stammdaten!$A$6:$A$55,0)),""))</f>
        <v/>
      </c>
      <c r="F53" s="14" t="str">
        <f>IF(A53="","",IFERROR(C53*D53,0))</f>
        <v/>
      </c>
      <c r="G53" s="18" t="str">
        <f>IF(A53="","",C53*$C$4)</f>
        <v/>
      </c>
      <c r="H53" s="12" t="str">
        <f>IF(A53="","",IF(COUNTIF(Stammdaten!$A$6:$A$55,A53)&lt;&gt;1,"Artikel prüfen",IF(OR(C53&lt;0,C53=""),"Menge prüfen",INDEX(Kalkulation!$U$6:$U$55,MATCH(A53,Stammdaten!$A$6:$A$55,0)))))</f>
        <v/>
      </c>
    </row>
    <row r="54" ht="21" customHeight="1">
      <c r="A54" s="5" t="n"/>
      <c r="B54" s="11" t="str">
        <f>IF(A54="","",IFERROR(INDEX(Kalkulation!$A$6:$A$55,MATCH(A54,Stammdaten!$A$6:$A$55,0)),""))</f>
        <v/>
      </c>
      <c r="C54" s="7" t="n"/>
      <c r="D54" s="13" t="str">
        <f>IF(A54="","",IFERROR(INDEX(Kalkulation!$N$6:$N$55,MATCH(A54,Stammdaten!$A$6:$A$55,0)),""))</f>
        <v/>
      </c>
      <c r="E54" s="13" t="str">
        <f>IF(A54="","",IFERROR(INDEX(Kalkulation!$K$6:$K$55,MATCH(A54,Stammdaten!$A$6:$A$55,0)),""))</f>
        <v/>
      </c>
      <c r="F54" s="13" t="str">
        <f>IF(A54="","",IFERROR(C54*D54,0))</f>
        <v/>
      </c>
      <c r="G54" s="15" t="str">
        <f>IF(A54="","",C54*$C$4)</f>
        <v/>
      </c>
      <c r="H54" s="11" t="str">
        <f>IF(A54="","",IF(COUNTIF(Stammdaten!$A$6:$A$55,A54)&lt;&gt;1,"Artikel prüfen",IF(OR(C54&lt;0,C54=""),"Menge prüfen",INDEX(Kalkulation!$U$6:$U$55,MATCH(A54,Stammdaten!$A$6:$A$55,0)))))</f>
        <v/>
      </c>
    </row>
    <row r="55" ht="21" customHeight="1">
      <c r="A55" s="5" t="n"/>
      <c r="B55" s="12" t="str">
        <f>IF(A55="","",IFERROR(INDEX(Kalkulation!$A$6:$A$55,MATCH(A55,Stammdaten!$A$6:$A$55,0)),""))</f>
        <v/>
      </c>
      <c r="C55" s="7" t="n"/>
      <c r="D55" s="14" t="str">
        <f>IF(A55="","",IFERROR(INDEX(Kalkulation!$N$6:$N$55,MATCH(A55,Stammdaten!$A$6:$A$55,0)),""))</f>
        <v/>
      </c>
      <c r="E55" s="14" t="str">
        <f>IF(A55="","",IFERROR(INDEX(Kalkulation!$K$6:$K$55,MATCH(A55,Stammdaten!$A$6:$A$55,0)),""))</f>
        <v/>
      </c>
      <c r="F55" s="14" t="str">
        <f>IF(A55="","",IFERROR(C55*D55,0))</f>
        <v/>
      </c>
      <c r="G55" s="18" t="str">
        <f>IF(A55="","",C55*$C$4)</f>
        <v/>
      </c>
      <c r="H55" s="12" t="str">
        <f>IF(A55="","",IF(COUNTIF(Stammdaten!$A$6:$A$55,A55)&lt;&gt;1,"Artikel prüfen",IF(OR(C55&lt;0,C55=""),"Menge prüfen",INDEX(Kalkulation!$U$6:$U$55,MATCH(A55,Stammdaten!$A$6:$A$55,0)))))</f>
        <v/>
      </c>
    </row>
    <row r="56" ht="21" customHeight="1">
      <c r="A56" s="5" t="n"/>
      <c r="B56" s="11" t="str">
        <f>IF(A56="","",IFERROR(INDEX(Kalkulation!$A$6:$A$55,MATCH(A56,Stammdaten!$A$6:$A$55,0)),""))</f>
        <v/>
      </c>
      <c r="C56" s="7" t="n"/>
      <c r="D56" s="13" t="str">
        <f>IF(A56="","",IFERROR(INDEX(Kalkulation!$N$6:$N$55,MATCH(A56,Stammdaten!$A$6:$A$55,0)),""))</f>
        <v/>
      </c>
      <c r="E56" s="13" t="str">
        <f>IF(A56="","",IFERROR(INDEX(Kalkulation!$K$6:$K$55,MATCH(A56,Stammdaten!$A$6:$A$55,0)),""))</f>
        <v/>
      </c>
      <c r="F56" s="13" t="str">
        <f>IF(A56="","",IFERROR(C56*D56,0))</f>
        <v/>
      </c>
      <c r="G56" s="15" t="str">
        <f>IF(A56="","",C56*$C$4)</f>
        <v/>
      </c>
      <c r="H56" s="11" t="str">
        <f>IF(A56="","",IF(COUNTIF(Stammdaten!$A$6:$A$55,A56)&lt;&gt;1,"Artikel prüfen",IF(OR(C56&lt;0,C56=""),"Menge prüfen",INDEX(Kalkulation!$U$6:$U$55,MATCH(A56,Stammdaten!$A$6:$A$55,0)))))</f>
        <v/>
      </c>
    </row>
    <row r="57" ht="21" customHeight="1">
      <c r="A57" s="5" t="n"/>
      <c r="B57" s="12" t="str">
        <f>IF(A57="","",IFERROR(INDEX(Kalkulation!$A$6:$A$55,MATCH(A57,Stammdaten!$A$6:$A$55,0)),""))</f>
        <v/>
      </c>
      <c r="C57" s="7" t="n"/>
      <c r="D57" s="14" t="str">
        <f>IF(A57="","",IFERROR(INDEX(Kalkulation!$N$6:$N$55,MATCH(A57,Stammdaten!$A$6:$A$55,0)),""))</f>
        <v/>
      </c>
      <c r="E57" s="14" t="str">
        <f>IF(A57="","",IFERROR(INDEX(Kalkulation!$K$6:$K$55,MATCH(A57,Stammdaten!$A$6:$A$55,0)),""))</f>
        <v/>
      </c>
      <c r="F57" s="14" t="str">
        <f>IF(A57="","",IFERROR(C57*D57,0))</f>
        <v/>
      </c>
      <c r="G57" s="18" t="str">
        <f>IF(A57="","",C57*$C$4)</f>
        <v/>
      </c>
      <c r="H57" s="12" t="str">
        <f>IF(A57="","",IF(COUNTIF(Stammdaten!$A$6:$A$55,A57)&lt;&gt;1,"Artikel prüfen",IF(OR(C57&lt;0,C57=""),"Menge prüfen",INDEX(Kalkulation!$U$6:$U$55,MATCH(A57,Stammdaten!$A$6:$A$55,0)))))</f>
        <v/>
      </c>
    </row>
    <row r="58" ht="21" customHeight="1">
      <c r="A58" s="5" t="n"/>
      <c r="B58" s="11" t="str">
        <f>IF(A58="","",IFERROR(INDEX(Kalkulation!$A$6:$A$55,MATCH(A58,Stammdaten!$A$6:$A$55,0)),""))</f>
        <v/>
      </c>
      <c r="C58" s="7" t="n"/>
      <c r="D58" s="13" t="str">
        <f>IF(A58="","",IFERROR(INDEX(Kalkulation!$N$6:$N$55,MATCH(A58,Stammdaten!$A$6:$A$55,0)),""))</f>
        <v/>
      </c>
      <c r="E58" s="13" t="str">
        <f>IF(A58="","",IFERROR(INDEX(Kalkulation!$K$6:$K$55,MATCH(A58,Stammdaten!$A$6:$A$55,0)),""))</f>
        <v/>
      </c>
      <c r="F58" s="13" t="str">
        <f>IF(A58="","",IFERROR(C58*D58,0))</f>
        <v/>
      </c>
      <c r="G58" s="15" t="str">
        <f>IF(A58="","",C58*$C$4)</f>
        <v/>
      </c>
      <c r="H58" s="11" t="str">
        <f>IF(A58="","",IF(COUNTIF(Stammdaten!$A$6:$A$55,A58)&lt;&gt;1,"Artikel prüfen",IF(OR(C58&lt;0,C58=""),"Menge prüfen",INDEX(Kalkulation!$U$6:$U$55,MATCH(A58,Stammdaten!$A$6:$A$55,0)))))</f>
        <v/>
      </c>
    </row>
    <row r="59" ht="21" customHeight="1">
      <c r="A59" s="5" t="n"/>
      <c r="B59" s="12" t="str">
        <f>IF(A59="","",IFERROR(INDEX(Kalkulation!$A$6:$A$55,MATCH(A59,Stammdaten!$A$6:$A$55,0)),""))</f>
        <v/>
      </c>
      <c r="C59" s="7" t="n"/>
      <c r="D59" s="14" t="str">
        <f>IF(A59="","",IFERROR(INDEX(Kalkulation!$N$6:$N$55,MATCH(A59,Stammdaten!$A$6:$A$55,0)),""))</f>
        <v/>
      </c>
      <c r="E59" s="14" t="str">
        <f>IF(A59="","",IFERROR(INDEX(Kalkulation!$K$6:$K$55,MATCH(A59,Stammdaten!$A$6:$A$55,0)),""))</f>
        <v/>
      </c>
      <c r="F59" s="14" t="str">
        <f>IF(A59="","",IFERROR(C59*D59,0))</f>
        <v/>
      </c>
      <c r="G59" s="18" t="str">
        <f>IF(A59="","",C59*$C$4)</f>
        <v/>
      </c>
      <c r="H59" s="12" t="str">
        <f>IF(A59="","",IF(COUNTIF(Stammdaten!$A$6:$A$55,A59)&lt;&gt;1,"Artikel prüfen",IF(OR(C59&lt;0,C59=""),"Menge prüfen",INDEX(Kalkulation!$U$6:$U$55,MATCH(A59,Stammdaten!$A$6:$A$55,0)))))</f>
        <v/>
      </c>
    </row>
    <row r="60" ht="21" customHeight="1">
      <c r="A60" s="5" t="n"/>
      <c r="B60" s="11" t="str">
        <f>IF(A60="","",IFERROR(INDEX(Kalkulation!$A$6:$A$55,MATCH(A60,Stammdaten!$A$6:$A$55,0)),""))</f>
        <v/>
      </c>
      <c r="C60" s="7" t="n"/>
      <c r="D60" s="13" t="str">
        <f>IF(A60="","",IFERROR(INDEX(Kalkulation!$N$6:$N$55,MATCH(A60,Stammdaten!$A$6:$A$55,0)),""))</f>
        <v/>
      </c>
      <c r="E60" s="13" t="str">
        <f>IF(A60="","",IFERROR(INDEX(Kalkulation!$K$6:$K$55,MATCH(A60,Stammdaten!$A$6:$A$55,0)),""))</f>
        <v/>
      </c>
      <c r="F60" s="13" t="str">
        <f>IF(A60="","",IFERROR(C60*D60,0))</f>
        <v/>
      </c>
      <c r="G60" s="15" t="str">
        <f>IF(A60="","",C60*$C$4)</f>
        <v/>
      </c>
      <c r="H60" s="11" t="str">
        <f>IF(A60="","",IF(COUNTIF(Stammdaten!$A$6:$A$55,A60)&lt;&gt;1,"Artikel prüfen",IF(OR(C60&lt;0,C60=""),"Menge prüfen",INDEX(Kalkulation!$U$6:$U$55,MATCH(A60,Stammdaten!$A$6:$A$55,0)))))</f>
        <v/>
      </c>
    </row>
    <row r="61" ht="21" customHeight="1">
      <c r="A61" s="5" t="n"/>
      <c r="B61" s="12" t="str">
        <f>IF(A61="","",IFERROR(INDEX(Kalkulation!$A$6:$A$55,MATCH(A61,Stammdaten!$A$6:$A$55,0)),""))</f>
        <v/>
      </c>
      <c r="C61" s="7" t="n"/>
      <c r="D61" s="14" t="str">
        <f>IF(A61="","",IFERROR(INDEX(Kalkulation!$N$6:$N$55,MATCH(A61,Stammdaten!$A$6:$A$55,0)),""))</f>
        <v/>
      </c>
      <c r="E61" s="14" t="str">
        <f>IF(A61="","",IFERROR(INDEX(Kalkulation!$K$6:$K$55,MATCH(A61,Stammdaten!$A$6:$A$55,0)),""))</f>
        <v/>
      </c>
      <c r="F61" s="14" t="str">
        <f>IF(A61="","",IFERROR(C61*D61,0))</f>
        <v/>
      </c>
      <c r="G61" s="18" t="str">
        <f>IF(A61="","",C61*$C$4)</f>
        <v/>
      </c>
      <c r="H61" s="12" t="str">
        <f>IF(A61="","",IF(COUNTIF(Stammdaten!$A$6:$A$55,A61)&lt;&gt;1,"Artikel prüfen",IF(OR(C61&lt;0,C61=""),"Menge prüfen",INDEX(Kalkulation!$U$6:$U$55,MATCH(A61,Stammdaten!$A$6:$A$55,0)))))</f>
        <v/>
      </c>
    </row>
    <row r="62" ht="21" customHeight="1">
      <c r="A62" s="5" t="n"/>
      <c r="B62" s="11" t="str">
        <f>IF(A62="","",IFERROR(INDEX(Kalkulation!$A$6:$A$55,MATCH(A62,Stammdaten!$A$6:$A$55,0)),""))</f>
        <v/>
      </c>
      <c r="C62" s="7" t="n"/>
      <c r="D62" s="13" t="str">
        <f>IF(A62="","",IFERROR(INDEX(Kalkulation!$N$6:$N$55,MATCH(A62,Stammdaten!$A$6:$A$55,0)),""))</f>
        <v/>
      </c>
      <c r="E62" s="13" t="str">
        <f>IF(A62="","",IFERROR(INDEX(Kalkulation!$K$6:$K$55,MATCH(A62,Stammdaten!$A$6:$A$55,0)),""))</f>
        <v/>
      </c>
      <c r="F62" s="13" t="str">
        <f>IF(A62="","",IFERROR(C62*D62,0))</f>
        <v/>
      </c>
      <c r="G62" s="15" t="str">
        <f>IF(A62="","",C62*$C$4)</f>
        <v/>
      </c>
      <c r="H62" s="11" t="str">
        <f>IF(A62="","",IF(COUNTIF(Stammdaten!$A$6:$A$55,A62)&lt;&gt;1,"Artikel prüfen",IF(OR(C62&lt;0,C62=""),"Menge prüfen",INDEX(Kalkulation!$U$6:$U$55,MATCH(A62,Stammdaten!$A$6:$A$55,0)))))</f>
        <v/>
      </c>
    </row>
    <row r="63" ht="21" customHeight="1">
      <c r="A63" s="5" t="n"/>
      <c r="B63" s="12" t="str">
        <f>IF(A63="","",IFERROR(INDEX(Kalkulation!$A$6:$A$55,MATCH(A63,Stammdaten!$A$6:$A$55,0)),""))</f>
        <v/>
      </c>
      <c r="C63" s="7" t="n"/>
      <c r="D63" s="14" t="str">
        <f>IF(A63="","",IFERROR(INDEX(Kalkulation!$N$6:$N$55,MATCH(A63,Stammdaten!$A$6:$A$55,0)),""))</f>
        <v/>
      </c>
      <c r="E63" s="14" t="str">
        <f>IF(A63="","",IFERROR(INDEX(Kalkulation!$K$6:$K$55,MATCH(A63,Stammdaten!$A$6:$A$55,0)),""))</f>
        <v/>
      </c>
      <c r="F63" s="14" t="str">
        <f>IF(A63="","",IFERROR(C63*D63,0))</f>
        <v/>
      </c>
      <c r="G63" s="18" t="str">
        <f>IF(A63="","",C63*$C$4)</f>
        <v/>
      </c>
      <c r="H63" s="12" t="str">
        <f>IF(A63="","",IF(COUNTIF(Stammdaten!$A$6:$A$55,A63)&lt;&gt;1,"Artikel prüfen",IF(OR(C63&lt;0,C63=""),"Menge prüfen",INDEX(Kalkulation!$U$6:$U$55,MATCH(A63,Stammdaten!$A$6:$A$55,0)))))</f>
        <v/>
      </c>
    </row>
    <row r="64" ht="21" customHeight="1">
      <c r="A64" s="5" t="n"/>
      <c r="B64" s="11" t="str">
        <f>IF(A64="","",IFERROR(INDEX(Kalkulation!$A$6:$A$55,MATCH(A64,Stammdaten!$A$6:$A$55,0)),""))</f>
        <v/>
      </c>
      <c r="C64" s="7" t="n"/>
      <c r="D64" s="13" t="str">
        <f>IF(A64="","",IFERROR(INDEX(Kalkulation!$N$6:$N$55,MATCH(A64,Stammdaten!$A$6:$A$55,0)),""))</f>
        <v/>
      </c>
      <c r="E64" s="13" t="str">
        <f>IF(A64="","",IFERROR(INDEX(Kalkulation!$K$6:$K$55,MATCH(A64,Stammdaten!$A$6:$A$55,0)),""))</f>
        <v/>
      </c>
      <c r="F64" s="13" t="str">
        <f>IF(A64="","",IFERROR(C64*D64,0))</f>
        <v/>
      </c>
      <c r="G64" s="15" t="str">
        <f>IF(A64="","",C64*$C$4)</f>
        <v/>
      </c>
      <c r="H64" s="11" t="str">
        <f>IF(A64="","",IF(COUNTIF(Stammdaten!$A$6:$A$55,A64)&lt;&gt;1,"Artikel prüfen",IF(OR(C64&lt;0,C64=""),"Menge prüfen",INDEX(Kalkulation!$U$6:$U$55,MATCH(A64,Stammdaten!$A$6:$A$55,0)))))</f>
        <v/>
      </c>
    </row>
    <row r="65" ht="21" customHeight="1">
      <c r="A65" s="5" t="n"/>
      <c r="B65" s="12" t="str">
        <f>IF(A65="","",IFERROR(INDEX(Kalkulation!$A$6:$A$55,MATCH(A65,Stammdaten!$A$6:$A$55,0)),""))</f>
        <v/>
      </c>
      <c r="C65" s="7" t="n"/>
      <c r="D65" s="14" t="str">
        <f>IF(A65="","",IFERROR(INDEX(Kalkulation!$N$6:$N$55,MATCH(A65,Stammdaten!$A$6:$A$55,0)),""))</f>
        <v/>
      </c>
      <c r="E65" s="14" t="str">
        <f>IF(A65="","",IFERROR(INDEX(Kalkulation!$K$6:$K$55,MATCH(A65,Stammdaten!$A$6:$A$55,0)),""))</f>
        <v/>
      </c>
      <c r="F65" s="14" t="str">
        <f>IF(A65="","",IFERROR(C65*D65,0))</f>
        <v/>
      </c>
      <c r="G65" s="18" t="str">
        <f>IF(A65="","",C65*$C$4)</f>
        <v/>
      </c>
      <c r="H65" s="12" t="str">
        <f>IF(A65="","",IF(COUNTIF(Stammdaten!$A$6:$A$55,A65)&lt;&gt;1,"Artikel prüfen",IF(OR(C65&lt;0,C65=""),"Menge prüfen",INDEX(Kalkulation!$U$6:$U$55,MATCH(A65,Stammdaten!$A$6:$A$55,0)))))</f>
        <v/>
      </c>
    </row>
  </sheetData>
  <mergeCells count="28">
    <mergeCell ref="F5:H5"/>
    <mergeCell ref="A11:B11"/>
    <mergeCell ref="E7"/>
    <mergeCell ref="F8:H8"/>
    <mergeCell ref="A1:H1"/>
    <mergeCell ref="A6:B6"/>
    <mergeCell ref="A7:B7"/>
    <mergeCell ref="F9:H9"/>
    <mergeCell ref="E5"/>
    <mergeCell ref="E8"/>
    <mergeCell ref="E4"/>
    <mergeCell ref="A2:H2"/>
    <mergeCell ref="A5:B5"/>
    <mergeCell ref="F4:H4"/>
    <mergeCell ref="A14:H14"/>
    <mergeCell ref="E10"/>
    <mergeCell ref="A8:B8"/>
    <mergeCell ref="F11:H11"/>
    <mergeCell ref="A4:B4"/>
    <mergeCell ref="E9"/>
    <mergeCell ref="F10:H10"/>
    <mergeCell ref="F6:H6"/>
    <mergeCell ref="A10:B10"/>
    <mergeCell ref="E6"/>
    <mergeCell ref="A13:H13"/>
    <mergeCell ref="E11"/>
    <mergeCell ref="F7:H7"/>
    <mergeCell ref="A9:B9"/>
  </mergeCells>
  <conditionalFormatting sqref="F16:F65">
    <cfRule type="dataBar" priority="1">
      <dataBar showValue="1">
        <cfvo type="num" val="0"/>
        <cfvo type="max"/>
        <color rgb="00167D8D"/>
      </dataBar>
    </cfRule>
  </conditionalFormatting>
  <conditionalFormatting sqref="F11">
    <cfRule type="cellIs" priority="2" operator="greaterThan" dxfId="0">
      <formula>0.35</formula>
    </cfRule>
    <cfRule type="colorScale" priority="3">
      <colorScale>
        <cfvo type="num" val="0.15"/>
        <cfvo type="num" val="0.25"/>
        <cfvo type="num" val="0.4"/>
        <color rgb="00DAEEE8"/>
        <color rgb="00FFF3CE"/>
        <color rgb="00F6B7B7"/>
      </colorScale>
    </cfRule>
  </conditionalFormatting>
  <dataValidations count="8">
    <dataValidation sqref="A16:A65" showDropDown="0" showInputMessage="0" showErrorMessage="1" allowBlank="1" errorTitle="Eingabe prüfen" error="Bitte einen gültigen Wert innerhalb der zulässigen Grenzen eingeben." type="list" errorStyle="stop">
      <formula1>=Artikelnummern</formula1>
    </dataValidation>
    <dataValidation sqref="C16:C65" showDropDown="0" showInputMessage="0" showErrorMessage="1" allowBlank="1" errorTitle="Eingabe prüfen" error="Bitte einen gültigen Wert innerhalb der zulässigen Grenzen eingeben." type="decimal" errorStyle="stop" operator="between">
      <formula1>0</formula1>
      <formula2>1000</formula2>
    </dataValidation>
    <dataValidation sqref="C4" showDropDown="0" showInputMessage="0" showErrorMessage="1" allowBlank="1" errorTitle="Eingabe prüfen" error="Bitte einen gültigen Wert innerhalb der zulässigen Grenzen eingeben." type="whole" errorStyle="stop" operator="between">
      <formula1>1</formula1>
      <formula2>100000</formula2>
    </dataValidation>
    <dataValidation sqref="C5:C7" showDropDown="0" showInputMessage="0" showErrorMessage="1" allowBlank="1" errorTitle="Eingabe prüfen" error="Bitte einen gültigen Wert innerhalb der zulässigen Grenzen eingeben." type="decimal" errorStyle="stop" operator="between">
      <formula1>0</formula1>
      <formula2>1000000</formula2>
    </dataValidation>
    <dataValidation sqref="C8" showDropDown="0" showInputMessage="0" showErrorMessage="1" allowBlank="1" errorTitle="Eingabe prüfen" error="Bitte einen gültigen Wert innerhalb der zulässigen Grenzen eingeben." type="decimal" errorStyle="stop" operator="between">
      <formula1>1</formula1>
      <formula2>100</formula2>
    </dataValidation>
    <dataValidation sqref="C9" showDropDown="0" showInputMessage="0" showErrorMessage="1" allowBlank="1" errorTitle="Eingabe prüfen" error="Bitte einen gültigen Wert innerhalb der zulässigen Grenzen eingeben." type="list" errorStyle="stop">
      <formula1>"0.19,0.07"</formula1>
    </dataValidation>
    <dataValidation sqref="C10" showDropDown="0" showInputMessage="0" showErrorMessage="1" allowBlank="1" errorTitle="Eingabe prüfen" error="Bitte einen gültigen Wert innerhalb der zulässigen Grenzen eingeben." type="list" errorStyle="stop">
      <formula1>"0.1,0.5"</formula1>
    </dataValidation>
    <dataValidation sqref="C11" showDropDown="0" showInputMessage="0" showErrorMessage="1" allowBlank="1" errorTitle="Eingabe prüfen" error="Bitte einen gültigen Wert innerhalb der zulässigen Grenzen eingeben." type="decimal" errorStyle="stop" operator="between">
      <formula1>0</formula1>
      <formula2>100000</formula2>
    </dataValidation>
  </dataValidations>
  <printOptions horizontalCentered="1"/>
  <pageMargins left="0.75" right="0.75" top="1" bottom="1" header="0.5" footer="0.5"/>
  <pageSetup orientation="landscape" paperSize="8" fitToHeight="0" fitToWidth="1"/>
</worksheet>
</file>

<file path=xl/worksheets/sheet6.xml><?xml version="1.0" encoding="utf-8"?>
<worksheet xmlns="http://schemas.openxmlformats.org/spreadsheetml/2006/main">
  <sheetPr>
    <tabColor rgb="00167D8D"/>
    <outlinePr summaryBelow="1" summaryRight="1"/>
    <pageSetUpPr fitToPage="1"/>
  </sheetPr>
  <dimension ref="A1:H73"/>
  <sheetViews>
    <sheetView showGridLines="0" zoomScale="85" workbookViewId="0">
      <pane xSplit="1" ySplit="23" topLeftCell="B24" activePane="bottomRight" state="frozen"/>
      <selection pane="topRight" activeCell="A1" sqref="A1"/>
      <selection pane="bottomLeft" activeCell="A1" sqref="A1"/>
      <selection pane="bottomRight" activeCell="A1" sqref="A1"/>
      <selection pane="bottomLeft" activeCell="A1" sqref="A1"/>
      <selection pane="bottomRight" activeCell="A1" sqref="A1"/>
    </sheetView>
  </sheetViews>
  <sheetFormatPr baseColWidth="8" defaultRowHeight="21"/>
  <cols>
    <col width="27" customWidth="1" min="1" max="1"/>
    <col width="15" customWidth="1" min="2" max="2"/>
    <col width="18" customWidth="1" min="3" max="3"/>
    <col width="20" customWidth="1" min="4" max="4"/>
    <col width="20" customWidth="1" min="5" max="5"/>
    <col width="20" customWidth="1" min="6" max="6"/>
    <col width="18" customWidth="1" min="7" max="7"/>
    <col width="18" customWidth="1" min="8" max="8"/>
  </cols>
  <sheetData>
    <row r="1" ht="36" customHeight="1">
      <c r="A1" s="1" t="inlineStr">
        <is>
          <t>Sortimentsauswertung | Kennzahlen</t>
        </is>
      </c>
    </row>
    <row r="2" ht="36" customHeight="1">
      <c r="A2" s="2" t="inlineStr">
        <is>
          <t>Gewichtete Planwerte aus Stammdaten · Eine frei gewählte Vergleichsperiode · Beispielmengen ersetzen; keine tatsächliche Verkaufsstatistik.</t>
        </is>
      </c>
    </row>
    <row r="4" ht="27" customHeight="1">
      <c r="A4" s="30" t="inlineStr">
        <is>
          <t>Plan-Nettoumsatz</t>
        </is>
      </c>
      <c r="B4" s="21" t="n"/>
      <c r="C4" s="21" t="n"/>
      <c r="D4" s="30" t="inlineStr">
        <is>
          <t>Plan-Deckungsbeitrag</t>
        </is>
      </c>
      <c r="E4" s="21" t="n"/>
      <c r="F4" s="21" t="n"/>
      <c r="G4" s="30" t="inlineStr">
        <is>
          <t>Gewichtete WEQ</t>
        </is>
      </c>
      <c r="H4" s="21" t="n"/>
    </row>
    <row r="5" ht="30" customHeight="1">
      <c r="A5" s="42">
        <f>SUM(Kalkulation!R6:R55)</f>
        <v>3410.08403361345</v>
      </c>
      <c r="D5" s="42">
        <f>SUM(Kalkulation!T6:T55)</f>
        <v>2686.62874789916</v>
      </c>
      <c r="G5" s="43">
        <f>IFERROR(SUM(Kalkulation!S6:S55)/SUM(Kalkulation!R6:R55),0)</f>
        <v>0.212151747166092</v>
      </c>
    </row>
    <row r="6" ht="25" customHeight="1">
      <c r="A6" s="21" t="n"/>
      <c r="B6" s="21" t="n"/>
      <c r="C6" s="21" t="n"/>
      <c r="D6" s="21" t="n"/>
      <c r="E6" s="21" t="n"/>
      <c r="F6" s="21" t="n"/>
      <c r="G6" s="21" t="n"/>
      <c r="H6" s="21" t="n"/>
    </row>
    <row r="8" ht="27" customHeight="1">
      <c r="A8" s="30" t="inlineStr">
        <is>
          <t>Planportionen</t>
        </is>
      </c>
      <c r="B8" s="21" t="n"/>
      <c r="C8" s="21" t="n"/>
      <c r="D8" s="30" t="inlineStr">
        <is>
          <t>DB je verkaufter Portion</t>
        </is>
      </c>
      <c r="E8" s="21" t="n"/>
      <c r="F8" s="21" t="n"/>
      <c r="G8" s="30" t="inlineStr">
        <is>
          <t>Artikel mit WEQ &gt;35 %</t>
        </is>
      </c>
      <c r="H8" s="21" t="n"/>
    </row>
    <row r="9" ht="30" customHeight="1">
      <c r="A9" s="44">
        <f>SUM(Stammdaten!N6:N55)</f>
        <v>1010</v>
      </c>
      <c r="D9" s="42">
        <f>IFERROR(SUM(Kalkulation!T6:T55)/SUM(Stammdaten!N6:N55),0)</f>
        <v>2.6600284632665</v>
      </c>
      <c r="G9" s="44">
        <f>COUNTIF(Kalkulation!M6:M55,"&gt;0.35")</f>
        <v>0</v>
      </c>
    </row>
    <row r="10" ht="25" customHeight="1">
      <c r="A10" s="21" t="n"/>
      <c r="B10" s="21" t="n"/>
      <c r="C10" s="21" t="n"/>
      <c r="D10" s="21" t="n"/>
      <c r="E10" s="21" t="n"/>
      <c r="F10" s="21" t="n"/>
      <c r="G10" s="21" t="n"/>
      <c r="H10" s="21" t="n"/>
    </row>
    <row r="12" ht="45" customHeight="1">
      <c r="A12" s="4" t="inlineStr">
        <is>
          <t>Warengruppe</t>
        </is>
      </c>
      <c r="B12" s="4" t="inlineStr">
        <is>
          <t>Artikelzahl</t>
        </is>
      </c>
      <c r="C12" s="4" t="inlineStr">
        <is>
          <t>Planportionen</t>
        </is>
      </c>
      <c r="D12" s="4" t="inlineStr">
        <is>
          <t>Nettoumsatz</t>
        </is>
      </c>
      <c r="E12" s="4" t="inlineStr">
        <is>
          <t>Warenkosten</t>
        </is>
      </c>
      <c r="F12" s="4" t="inlineStr">
        <is>
          <t>DB gesamt</t>
        </is>
      </c>
      <c r="G12" s="4" t="inlineStr">
        <is>
          <t>WEQ gewichtet</t>
        </is>
      </c>
      <c r="H12" s="4" t="inlineStr">
        <is>
          <t>Umsatzanteil</t>
        </is>
      </c>
    </row>
    <row r="13" ht="32" customHeight="1">
      <c r="A13" s="12" t="str">
        <f>Anleitung!A23</f>
        <v>Bier vom Fass</v>
      </c>
      <c r="B13" s="20">
        <f>COUNTIF(Stammdaten!$C$6:$C$55,A13)</f>
        <v>2</v>
      </c>
      <c r="C13" s="20">
        <f>SUMIF(Kalkulation!$P$6:$P$55,A13,Kalkulation!$Q$6:$Q$55)</f>
        <v>300</v>
      </c>
      <c r="D13" s="14">
        <f>SUMIF(Kalkulation!$P$6:$P$55,A13,Kalkulation!$R$6:$R$55)</f>
        <v>672.268907563025</v>
      </c>
      <c r="E13" s="14">
        <f>SUMIF(Kalkulation!$P$6:$P$55,A13,Kalkulation!$S$6:$S$55)</f>
        <v>142.2</v>
      </c>
      <c r="F13" s="14">
        <f>SUMIF(Kalkulation!$P$6:$P$55,A13,Kalkulation!$T$6:$T$55)</f>
        <v>530.068907563025</v>
      </c>
      <c r="G13" s="19">
        <f>IFERROR(E13/D13,0)</f>
        <v>0.2115225</v>
      </c>
      <c r="H13" s="19">
        <f>IFERROR(D13/$D$19,0)</f>
        <v>0.19714144898965</v>
      </c>
    </row>
    <row r="14" ht="32" customHeight="1">
      <c r="A14" s="11" t="str">
        <f>Anleitung!A24</f>
        <v>Flaschenbier / Softdrinks</v>
      </c>
      <c r="B14" s="17">
        <f>COUNTIF(Stammdaten!$C$6:$C$55,A14)</f>
        <v>1</v>
      </c>
      <c r="C14" s="17">
        <f>SUMIF(Kalkulation!$P$6:$P$55,A14,Kalkulation!$Q$6:$Q$55)</f>
        <v>120</v>
      </c>
      <c r="D14" s="13">
        <f>SUMIF(Kalkulation!$P$6:$P$55,A14,Kalkulation!$R$6:$R$55)</f>
        <v>393.27731092437</v>
      </c>
      <c r="E14" s="13">
        <f>SUMIF(Kalkulation!$P$6:$P$55,A14,Kalkulation!$S$6:$S$55)</f>
        <v>98.88</v>
      </c>
      <c r="F14" s="13">
        <f>SUMIF(Kalkulation!$P$6:$P$55,A14,Kalkulation!$T$6:$T$55)</f>
        <v>294.39731092437</v>
      </c>
      <c r="G14" s="16">
        <f>IFERROR(E14/D14,0)</f>
        <v>0.251425641025641</v>
      </c>
      <c r="H14" s="16">
        <f>IFERROR(D14/$D$19,0)</f>
        <v>0.115327747658945</v>
      </c>
    </row>
    <row r="15" ht="32" customHeight="1">
      <c r="A15" s="12" t="str">
        <f>Anleitung!A25</f>
        <v>Wein / Sekt</v>
      </c>
      <c r="B15" s="20">
        <f>COUNTIF(Stammdaten!$C$6:$C$55,A15)</f>
        <v>2</v>
      </c>
      <c r="C15" s="20">
        <f>SUMIF(Kalkulation!$P$6:$P$55,A15,Kalkulation!$Q$6:$Q$55)</f>
        <v>180</v>
      </c>
      <c r="D15" s="14">
        <f>SUMIF(Kalkulation!$P$6:$P$55,A15,Kalkulation!$R$6:$R$55)</f>
        <v>1042.01680672269</v>
      </c>
      <c r="E15" s="14">
        <f>SUMIF(Kalkulation!$P$6:$P$55,A15,Kalkulation!$S$6:$S$55)</f>
        <v>260.4</v>
      </c>
      <c r="F15" s="14">
        <f>SUMIF(Kalkulation!$P$6:$P$55,A15,Kalkulation!$T$6:$T$55)</f>
        <v>781.616806722689</v>
      </c>
      <c r="G15" s="19">
        <f>IFERROR(E15/D15,0)</f>
        <v>0.2499</v>
      </c>
      <c r="H15" s="19">
        <f>IFERROR(D15/$D$19,0)</f>
        <v>0.305569245933958</v>
      </c>
    </row>
    <row r="16" ht="32" customHeight="1">
      <c r="A16" s="11" t="str">
        <f>Anleitung!A26</f>
        <v>Spirituosen / Cocktails</v>
      </c>
      <c r="B16" s="17">
        <f>COUNTIF(Stammdaten!$C$6:$C$55,A16)</f>
        <v>1</v>
      </c>
      <c r="C16" s="17">
        <f>SUMIF(Kalkulation!$P$6:$P$55,A16,Kalkulation!$Q$6:$Q$55)</f>
        <v>80</v>
      </c>
      <c r="D16" s="13">
        <f>SUMIF(Kalkulation!$P$6:$P$55,A16,Kalkulation!$R$6:$R$55)</f>
        <v>672.268907563025</v>
      </c>
      <c r="E16" s="13">
        <f>SUMIF(Kalkulation!$P$6:$P$55,A16,Kalkulation!$S$6:$S$55)</f>
        <v>137.618285714286</v>
      </c>
      <c r="F16" s="13">
        <f>SUMIF(Kalkulation!$P$6:$P$55,A16,Kalkulation!$T$6:$T$55)</f>
        <v>534.65062184874</v>
      </c>
      <c r="G16" s="16">
        <f>IFERROR(E16/D16,0)</f>
        <v>0.2047072</v>
      </c>
      <c r="H16" s="16">
        <f>IFERROR(D16/$D$19,0)</f>
        <v>0.19714144898965</v>
      </c>
    </row>
    <row r="17" ht="32" customHeight="1">
      <c r="A17" s="12" t="str">
        <f>Anleitung!A27</f>
        <v>Kaffee / Heißgetränke</v>
      </c>
      <c r="B17" s="20">
        <f>COUNTIF(Stammdaten!$C$6:$C$55,A17)</f>
        <v>1</v>
      </c>
      <c r="C17" s="20">
        <f>SUMIF(Kalkulation!$P$6:$P$55,A17,Kalkulation!$Q$6:$Q$55)</f>
        <v>150</v>
      </c>
      <c r="D17" s="14">
        <f>SUMIF(Kalkulation!$P$6:$P$55,A17,Kalkulation!$R$6:$R$55)</f>
        <v>327.731092436975</v>
      </c>
      <c r="E17" s="14">
        <f>SUMIF(Kalkulation!$P$6:$P$55,A17,Kalkulation!$S$6:$S$55)</f>
        <v>47.277</v>
      </c>
      <c r="F17" s="14">
        <f>SUMIF(Kalkulation!$P$6:$P$55,A17,Kalkulation!$T$6:$T$55)</f>
        <v>280.454092436975</v>
      </c>
      <c r="G17" s="19">
        <f>IFERROR(E17/D17,0)</f>
        <v>0.144255461538462</v>
      </c>
      <c r="H17" s="19">
        <f>IFERROR(D17/$D$19,0)</f>
        <v>0.0961064563824544</v>
      </c>
    </row>
    <row r="18" ht="32" customHeight="1">
      <c r="A18" s="11" t="str">
        <f>Anleitung!A28</f>
        <v>Wasser</v>
      </c>
      <c r="B18" s="17">
        <f>COUNTIF(Stammdaten!$C$6:$C$55,A18)</f>
        <v>1</v>
      </c>
      <c r="C18" s="17">
        <f>SUMIF(Kalkulation!$P$6:$P$55,A18,Kalkulation!$Q$6:$Q$55)</f>
        <v>180</v>
      </c>
      <c r="D18" s="13">
        <f>SUMIF(Kalkulation!$P$6:$P$55,A18,Kalkulation!$R$6:$R$55)</f>
        <v>302.521008403361</v>
      </c>
      <c r="E18" s="13">
        <f>SUMIF(Kalkulation!$P$6:$P$55,A18,Kalkulation!$S$6:$S$55)</f>
        <v>37.08</v>
      </c>
      <c r="F18" s="13">
        <f>SUMIF(Kalkulation!$P$6:$P$55,A18,Kalkulation!$T$6:$T$55)</f>
        <v>265.441008403361</v>
      </c>
      <c r="G18" s="16">
        <f>IFERROR(E18/D18,0)</f>
        <v>0.12257</v>
      </c>
      <c r="H18" s="16">
        <f>IFERROR(D18/$D$19,0)</f>
        <v>0.0887136520453425</v>
      </c>
    </row>
    <row r="19" ht="21" customHeight="1">
      <c r="A19" s="12" t="inlineStr">
        <is>
          <t>Gesamt</t>
        </is>
      </c>
      <c r="B19" s="20">
        <f>SUM(B13:B18)</f>
        <v>8</v>
      </c>
      <c r="C19" s="20">
        <f>SUM(C13:C18)</f>
        <v>1010</v>
      </c>
      <c r="D19" s="14">
        <f>SUM(D13:D18)</f>
        <v>3410.08403361345</v>
      </c>
      <c r="E19" s="14">
        <f>SUM(E13:E18)</f>
        <v>723.455285714286</v>
      </c>
      <c r="F19" s="14">
        <f>SUM(F13:F18)</f>
        <v>2686.62874789916</v>
      </c>
      <c r="G19" s="19">
        <f>IFERROR(E19/D19,0)</f>
        <v>0.212151747166092</v>
      </c>
      <c r="H19" s="19">
        <f>IF(D19&gt;0,1,0)</f>
        <v>1</v>
      </c>
    </row>
    <row r="21" ht="42" customHeight="1">
      <c r="A21" s="25" t="inlineStr">
        <is>
          <t>WEQ = Summe Warenkosten ÷ Summe Nettoumsatz, nicht Durchschnitt der Artikelquoten. Ohne Absatzdaten lässt sich kein belastbarer Sortimentsgewinn bestimmen.</t>
        </is>
      </c>
      <c r="B21" s="21" t="n"/>
      <c r="C21" s="21" t="n"/>
      <c r="D21" s="21" t="n"/>
      <c r="E21" s="21" t="n"/>
      <c r="F21" s="21" t="n"/>
      <c r="G21" s="21" t="n"/>
      <c r="H21" s="21" t="n"/>
    </row>
    <row r="23" ht="45" customHeight="1">
      <c r="A23" s="4" t="inlineStr">
        <is>
          <t>Getränk</t>
        </is>
      </c>
      <c r="B23" s="4" t="inlineStr">
        <is>
          <t>DB je Portion</t>
        </is>
      </c>
      <c r="C23" s="4" t="inlineStr">
        <is>
          <t>WEQ</t>
        </is>
      </c>
      <c r="D23" s="4" t="inlineStr">
        <is>
          <t>Kartenpreis</t>
        </is>
      </c>
      <c r="E23" s="4" t="inlineStr">
        <is>
          <t>Planportionen</t>
        </is>
      </c>
      <c r="F23" s="4" t="inlineStr">
        <is>
          <t>Plan-DB</t>
        </is>
      </c>
      <c r="G23" s="4" t="inlineStr">
        <is>
          <t>DB-Rang</t>
        </is>
      </c>
      <c r="H23" s="4" t="inlineStr">
        <is>
          <t>Kontrolle</t>
        </is>
      </c>
    </row>
    <row r="24" ht="21" customHeight="1">
      <c r="A24" s="11" t="str">
        <f>IF(Kalkulation!A6="","",Kalkulation!A6)</f>
        <v>Weißwein 0,2 l</v>
      </c>
      <c r="B24" s="13">
        <f>IF(Kalkulation!A6="","",Kalkulation!L6)</f>
        <v>3.78201680672269</v>
      </c>
      <c r="C24" s="16">
        <f>IF(Kalkulation!A6="","",Kalkulation!M6)</f>
        <v>0.2499</v>
      </c>
      <c r="D24" s="13">
        <f>IF(Kalkulation!A6="","",Kalkulation!K6)</f>
        <v>6</v>
      </c>
      <c r="E24" s="17">
        <f>IF(Kalkulation!A6="","",Kalkulation!Q6)</f>
        <v>100</v>
      </c>
      <c r="F24" s="13">
        <f>IF(Kalkulation!A6="","",Kalkulation!T6)</f>
        <v>378.201680672269</v>
      </c>
      <c r="G24" s="17">
        <f>IF(A24="","",RANK(B24,$B$24:$B$73,0))</f>
        <v>3</v>
      </c>
      <c r="H24" s="11" t="str">
        <f>IF(Kalkulation!A6="","",Kalkulation!U6)</f>
        <v>OK</v>
      </c>
    </row>
    <row r="25" ht="21" customHeight="1">
      <c r="A25" s="12" t="str">
        <f>IF(Kalkulation!A7="","",Kalkulation!A7)</f>
        <v>Fassbier 0,3 l</v>
      </c>
      <c r="B25" s="14">
        <f>IF(Kalkulation!A7="","",Kalkulation!L7)</f>
        <v>1.95097478991597</v>
      </c>
      <c r="C25" s="19">
        <f>IF(Kalkulation!A7="","",Kalkulation!M7)</f>
        <v>0.199427586206897</v>
      </c>
      <c r="D25" s="14">
        <f>IF(Kalkulation!A7="","",Kalkulation!K7)</f>
        <v>2.9</v>
      </c>
      <c r="E25" s="20">
        <f>IF(Kalkulation!A7="","",Kalkulation!Q7)</f>
        <v>200</v>
      </c>
      <c r="F25" s="14">
        <f>IF(Kalkulation!A7="","",Kalkulation!T7)</f>
        <v>390.194957983193</v>
      </c>
      <c r="G25" s="20">
        <f>IF(A25="","",RANK(B25,$B$24:$B$73,0))</f>
        <v>5</v>
      </c>
      <c r="H25" s="12" t="str">
        <f>IF(Kalkulation!A7="","",Kalkulation!U7)</f>
        <v>OK</v>
      </c>
    </row>
    <row r="26" ht="21" customHeight="1">
      <c r="A26" s="11" t="str">
        <f>IF(Kalkulation!A8="","",Kalkulation!A8)</f>
        <v>Flaschenbier 0,33 l</v>
      </c>
      <c r="B26" s="13">
        <f>IF(Kalkulation!A8="","",Kalkulation!L8)</f>
        <v>2.45331092436975</v>
      </c>
      <c r="C26" s="16">
        <f>IF(Kalkulation!A8="","",Kalkulation!M8)</f>
        <v>0.251425641025641</v>
      </c>
      <c r="D26" s="13">
        <f>IF(Kalkulation!A8="","",Kalkulation!K8)</f>
        <v>3.9</v>
      </c>
      <c r="E26" s="17">
        <f>IF(Kalkulation!A8="","",Kalkulation!Q8)</f>
        <v>120</v>
      </c>
      <c r="F26" s="13">
        <f>IF(Kalkulation!A8="","",Kalkulation!T8)</f>
        <v>294.39731092437</v>
      </c>
      <c r="G26" s="17">
        <f>IF(A26="","",RANK(B26,$B$24:$B$73,0))</f>
        <v>4</v>
      </c>
      <c r="H26" s="11" t="str">
        <f>IF(Kalkulation!A8="","",Kalkulation!U8)</f>
        <v>OK</v>
      </c>
    </row>
    <row r="27" ht="21" customHeight="1">
      <c r="A27" s="12" t="str">
        <f>IF(Kalkulation!A9="","",Kalkulation!A9)</f>
        <v>Wasser 0,25 l</v>
      </c>
      <c r="B27" s="14">
        <f>IF(Kalkulation!A9="","",Kalkulation!L9)</f>
        <v>1.47467226890756</v>
      </c>
      <c r="C27" s="19">
        <f>IF(Kalkulation!A9="","",Kalkulation!M9)</f>
        <v>0.12257</v>
      </c>
      <c r="D27" s="14">
        <f>IF(Kalkulation!A9="","",Kalkulation!K9)</f>
        <v>2</v>
      </c>
      <c r="E27" s="20">
        <f>IF(Kalkulation!A9="","",Kalkulation!Q9)</f>
        <v>180</v>
      </c>
      <c r="F27" s="14">
        <f>IF(Kalkulation!A9="","",Kalkulation!T9)</f>
        <v>265.441008403361</v>
      </c>
      <c r="G27" s="20">
        <f>IF(A27="","",RANK(B27,$B$24:$B$73,0))</f>
        <v>7</v>
      </c>
      <c r="H27" s="12" t="str">
        <f>IF(Kalkulation!A9="","",Kalkulation!U9)</f>
        <v>OK</v>
      </c>
    </row>
    <row r="28" ht="21" customHeight="1">
      <c r="A28" s="11" t="str">
        <f>IF(Kalkulation!A10="","",Kalkulation!A10)</f>
        <v>Cappuccino</v>
      </c>
      <c r="B28" s="13">
        <f>IF(Kalkulation!A10="","",Kalkulation!L10)</f>
        <v>1.86969394957983</v>
      </c>
      <c r="C28" s="16">
        <f>IF(Kalkulation!A10="","",Kalkulation!M10)</f>
        <v>0.144255461538462</v>
      </c>
      <c r="D28" s="13">
        <f>IF(Kalkulation!A10="","",Kalkulation!K10)</f>
        <v>2.6</v>
      </c>
      <c r="E28" s="17">
        <f>IF(Kalkulation!A10="","",Kalkulation!Q10)</f>
        <v>150</v>
      </c>
      <c r="F28" s="13">
        <f>IF(Kalkulation!A10="","",Kalkulation!T10)</f>
        <v>280.454092436975</v>
      </c>
      <c r="G28" s="17">
        <f>IF(A28="","",RANK(B28,$B$24:$B$73,0))</f>
        <v>6</v>
      </c>
      <c r="H28" s="11" t="str">
        <f>IF(Kalkulation!A10="","",Kalkulation!U10)</f>
        <v>OK</v>
      </c>
    </row>
    <row r="29" ht="21" customHeight="1">
      <c r="A29" s="12" t="str">
        <f>IF(Kalkulation!A11="","",Kalkulation!A11)</f>
        <v>Cocktail Hausmix</v>
      </c>
      <c r="B29" s="14">
        <f>IF(Kalkulation!A11="","",Kalkulation!L11)</f>
        <v>6.68313277310924</v>
      </c>
      <c r="C29" s="19">
        <f>IF(Kalkulation!A11="","",Kalkulation!M11)</f>
        <v>0.2047072</v>
      </c>
      <c r="D29" s="14">
        <f>IF(Kalkulation!A11="","",Kalkulation!K11)</f>
        <v>10</v>
      </c>
      <c r="E29" s="20">
        <f>IF(Kalkulation!A11="","",Kalkulation!Q11)</f>
        <v>80</v>
      </c>
      <c r="F29" s="14">
        <f>IF(Kalkulation!A11="","",Kalkulation!T11)</f>
        <v>534.65062184874</v>
      </c>
      <c r="G29" s="20">
        <f>IF(A29="","",RANK(B29,$B$24:$B$73,0))</f>
        <v>1</v>
      </c>
      <c r="H29" s="12" t="str">
        <f>IF(Kalkulation!A11="","",Kalkulation!U11)</f>
        <v>OK</v>
      </c>
    </row>
    <row r="30" ht="21" customHeight="1">
      <c r="A30" s="11" t="str">
        <f>IF(Kalkulation!A12="","",Kalkulation!A12)</f>
        <v>Wein – Rechnerbeispiel</v>
      </c>
      <c r="B30" s="13">
        <f>IF(Kalkulation!A12="","",Kalkulation!L12)</f>
        <v>5.04268907563025</v>
      </c>
      <c r="C30" s="16">
        <f>IF(Kalkulation!A12="","",Kalkulation!M12)</f>
        <v>0.2499</v>
      </c>
      <c r="D30" s="13">
        <f>IF(Kalkulation!A12="","",Kalkulation!K12)</f>
        <v>8</v>
      </c>
      <c r="E30" s="17">
        <f>IF(Kalkulation!A12="","",Kalkulation!Q12)</f>
        <v>80</v>
      </c>
      <c r="F30" s="13">
        <f>IF(Kalkulation!A12="","",Kalkulation!T12)</f>
        <v>403.41512605042</v>
      </c>
      <c r="G30" s="17">
        <f>IF(A30="","",RANK(B30,$B$24:$B$73,0))</f>
        <v>2</v>
      </c>
      <c r="H30" s="11" t="str">
        <f>IF(Kalkulation!A12="","",Kalkulation!U12)</f>
        <v>OK</v>
      </c>
    </row>
    <row r="31" ht="21" customHeight="1">
      <c r="A31" s="12" t="str">
        <f>IF(Kalkulation!A13="","",Kalkulation!A13)</f>
        <v>Bier – Grafikbeispiel</v>
      </c>
      <c r="B31" s="14">
        <f>IF(Kalkulation!A13="","",Kalkulation!L13)</f>
        <v>1.39873949579832</v>
      </c>
      <c r="C31" s="19">
        <f>IF(Kalkulation!A13="","",Kalkulation!M13)</f>
        <v>0.243409090909091</v>
      </c>
      <c r="D31" s="14">
        <f>IF(Kalkulation!A13="","",Kalkulation!K13)</f>
        <v>2.2</v>
      </c>
      <c r="E31" s="20">
        <f>IF(Kalkulation!A13="","",Kalkulation!Q13)</f>
        <v>100</v>
      </c>
      <c r="F31" s="14">
        <f>IF(Kalkulation!A13="","",Kalkulation!T13)</f>
        <v>139.873949579832</v>
      </c>
      <c r="G31" s="20">
        <f>IF(A31="","",RANK(B31,$B$24:$B$73,0))</f>
        <v>8</v>
      </c>
      <c r="H31" s="12" t="str">
        <f>IF(Kalkulation!A13="","",Kalkulation!U13)</f>
        <v>OK</v>
      </c>
    </row>
    <row r="32" ht="21" customHeight="1">
      <c r="A32" s="11" t="str">
        <f>IF(Kalkulation!A14="","",Kalkulation!A14)</f>
        <v/>
      </c>
      <c r="B32" s="13" t="str">
        <f>IF(Kalkulation!A14="","",Kalkulation!L14)</f>
        <v/>
      </c>
      <c r="C32" s="16" t="str">
        <f>IF(Kalkulation!A14="","",Kalkulation!M14)</f>
        <v/>
      </c>
      <c r="D32" s="13" t="str">
        <f>IF(Kalkulation!A14="","",Kalkulation!K14)</f>
        <v/>
      </c>
      <c r="E32" s="17" t="str">
        <f>IF(Kalkulation!A14="","",Kalkulation!Q14)</f>
        <v/>
      </c>
      <c r="F32" s="13" t="str">
        <f>IF(Kalkulation!A14="","",Kalkulation!T14)</f>
        <v/>
      </c>
      <c r="G32" s="17" t="str">
        <f>IF(A32="","",RANK(B32,$B$24:$B$73,0))</f>
        <v/>
      </c>
      <c r="H32" s="11" t="str">
        <f>IF(Kalkulation!A14="","",Kalkulation!U14)</f>
        <v/>
      </c>
    </row>
    <row r="33" ht="21" customHeight="1">
      <c r="A33" s="12" t="str">
        <f>IF(Kalkulation!A15="","",Kalkulation!A15)</f>
        <v/>
      </c>
      <c r="B33" s="14" t="str">
        <f>IF(Kalkulation!A15="","",Kalkulation!L15)</f>
        <v/>
      </c>
      <c r="C33" s="19" t="str">
        <f>IF(Kalkulation!A15="","",Kalkulation!M15)</f>
        <v/>
      </c>
      <c r="D33" s="14" t="str">
        <f>IF(Kalkulation!A15="","",Kalkulation!K15)</f>
        <v/>
      </c>
      <c r="E33" s="20" t="str">
        <f>IF(Kalkulation!A15="","",Kalkulation!Q15)</f>
        <v/>
      </c>
      <c r="F33" s="14" t="str">
        <f>IF(Kalkulation!A15="","",Kalkulation!T15)</f>
        <v/>
      </c>
      <c r="G33" s="20" t="str">
        <f>IF(A33="","",RANK(B33,$B$24:$B$73,0))</f>
        <v/>
      </c>
      <c r="H33" s="12" t="str">
        <f>IF(Kalkulation!A15="","",Kalkulation!U15)</f>
        <v/>
      </c>
    </row>
    <row r="34" ht="21" customHeight="1">
      <c r="A34" s="11" t="str">
        <f>IF(Kalkulation!A16="","",Kalkulation!A16)</f>
        <v/>
      </c>
      <c r="B34" s="13" t="str">
        <f>IF(Kalkulation!A16="","",Kalkulation!L16)</f>
        <v/>
      </c>
      <c r="C34" s="16" t="str">
        <f>IF(Kalkulation!A16="","",Kalkulation!M16)</f>
        <v/>
      </c>
      <c r="D34" s="13" t="str">
        <f>IF(Kalkulation!A16="","",Kalkulation!K16)</f>
        <v/>
      </c>
      <c r="E34" s="17" t="str">
        <f>IF(Kalkulation!A16="","",Kalkulation!Q16)</f>
        <v/>
      </c>
      <c r="F34" s="13" t="str">
        <f>IF(Kalkulation!A16="","",Kalkulation!T16)</f>
        <v/>
      </c>
      <c r="G34" s="17" t="str">
        <f>IF(A34="","",RANK(B34,$B$24:$B$73,0))</f>
        <v/>
      </c>
      <c r="H34" s="11" t="str">
        <f>IF(Kalkulation!A16="","",Kalkulation!U16)</f>
        <v/>
      </c>
    </row>
    <row r="35" ht="21" customHeight="1">
      <c r="A35" s="12" t="str">
        <f>IF(Kalkulation!A17="","",Kalkulation!A17)</f>
        <v/>
      </c>
      <c r="B35" s="14" t="str">
        <f>IF(Kalkulation!A17="","",Kalkulation!L17)</f>
        <v/>
      </c>
      <c r="C35" s="19" t="str">
        <f>IF(Kalkulation!A17="","",Kalkulation!M17)</f>
        <v/>
      </c>
      <c r="D35" s="14" t="str">
        <f>IF(Kalkulation!A17="","",Kalkulation!K17)</f>
        <v/>
      </c>
      <c r="E35" s="20" t="str">
        <f>IF(Kalkulation!A17="","",Kalkulation!Q17)</f>
        <v/>
      </c>
      <c r="F35" s="14" t="str">
        <f>IF(Kalkulation!A17="","",Kalkulation!T17)</f>
        <v/>
      </c>
      <c r="G35" s="20" t="str">
        <f>IF(A35="","",RANK(B35,$B$24:$B$73,0))</f>
        <v/>
      </c>
      <c r="H35" s="12" t="str">
        <f>IF(Kalkulation!A17="","",Kalkulation!U17)</f>
        <v/>
      </c>
    </row>
    <row r="36" ht="21" customHeight="1">
      <c r="A36" s="11" t="str">
        <f>IF(Kalkulation!A18="","",Kalkulation!A18)</f>
        <v/>
      </c>
      <c r="B36" s="13" t="str">
        <f>IF(Kalkulation!A18="","",Kalkulation!L18)</f>
        <v/>
      </c>
      <c r="C36" s="16" t="str">
        <f>IF(Kalkulation!A18="","",Kalkulation!M18)</f>
        <v/>
      </c>
      <c r="D36" s="13" t="str">
        <f>IF(Kalkulation!A18="","",Kalkulation!K18)</f>
        <v/>
      </c>
      <c r="E36" s="17" t="str">
        <f>IF(Kalkulation!A18="","",Kalkulation!Q18)</f>
        <v/>
      </c>
      <c r="F36" s="13" t="str">
        <f>IF(Kalkulation!A18="","",Kalkulation!T18)</f>
        <v/>
      </c>
      <c r="G36" s="17" t="str">
        <f>IF(A36="","",RANK(B36,$B$24:$B$73,0))</f>
        <v/>
      </c>
      <c r="H36" s="11" t="str">
        <f>IF(Kalkulation!A18="","",Kalkulation!U18)</f>
        <v/>
      </c>
    </row>
    <row r="37" ht="21" customHeight="1">
      <c r="A37" s="12" t="str">
        <f>IF(Kalkulation!A19="","",Kalkulation!A19)</f>
        <v/>
      </c>
      <c r="B37" s="14" t="str">
        <f>IF(Kalkulation!A19="","",Kalkulation!L19)</f>
        <v/>
      </c>
      <c r="C37" s="19" t="str">
        <f>IF(Kalkulation!A19="","",Kalkulation!M19)</f>
        <v/>
      </c>
      <c r="D37" s="14" t="str">
        <f>IF(Kalkulation!A19="","",Kalkulation!K19)</f>
        <v/>
      </c>
      <c r="E37" s="20" t="str">
        <f>IF(Kalkulation!A19="","",Kalkulation!Q19)</f>
        <v/>
      </c>
      <c r="F37" s="14" t="str">
        <f>IF(Kalkulation!A19="","",Kalkulation!T19)</f>
        <v/>
      </c>
      <c r="G37" s="20" t="str">
        <f>IF(A37="","",RANK(B37,$B$24:$B$73,0))</f>
        <v/>
      </c>
      <c r="H37" s="12" t="str">
        <f>IF(Kalkulation!A19="","",Kalkulation!U19)</f>
        <v/>
      </c>
    </row>
    <row r="38" ht="21" customHeight="1">
      <c r="A38" s="11" t="str">
        <f>IF(Kalkulation!A20="","",Kalkulation!A20)</f>
        <v/>
      </c>
      <c r="B38" s="13" t="str">
        <f>IF(Kalkulation!A20="","",Kalkulation!L20)</f>
        <v/>
      </c>
      <c r="C38" s="16" t="str">
        <f>IF(Kalkulation!A20="","",Kalkulation!M20)</f>
        <v/>
      </c>
      <c r="D38" s="13" t="str">
        <f>IF(Kalkulation!A20="","",Kalkulation!K20)</f>
        <v/>
      </c>
      <c r="E38" s="17" t="str">
        <f>IF(Kalkulation!A20="","",Kalkulation!Q20)</f>
        <v/>
      </c>
      <c r="F38" s="13" t="str">
        <f>IF(Kalkulation!A20="","",Kalkulation!T20)</f>
        <v/>
      </c>
      <c r="G38" s="17" t="str">
        <f>IF(A38="","",RANK(B38,$B$24:$B$73,0))</f>
        <v/>
      </c>
      <c r="H38" s="11" t="str">
        <f>IF(Kalkulation!A20="","",Kalkulation!U20)</f>
        <v/>
      </c>
    </row>
    <row r="39" ht="21" customHeight="1">
      <c r="A39" s="12" t="str">
        <f>IF(Kalkulation!A21="","",Kalkulation!A21)</f>
        <v/>
      </c>
      <c r="B39" s="14" t="str">
        <f>IF(Kalkulation!A21="","",Kalkulation!L21)</f>
        <v/>
      </c>
      <c r="C39" s="19" t="str">
        <f>IF(Kalkulation!A21="","",Kalkulation!M21)</f>
        <v/>
      </c>
      <c r="D39" s="14" t="str">
        <f>IF(Kalkulation!A21="","",Kalkulation!K21)</f>
        <v/>
      </c>
      <c r="E39" s="20" t="str">
        <f>IF(Kalkulation!A21="","",Kalkulation!Q21)</f>
        <v/>
      </c>
      <c r="F39" s="14" t="str">
        <f>IF(Kalkulation!A21="","",Kalkulation!T21)</f>
        <v/>
      </c>
      <c r="G39" s="20" t="str">
        <f>IF(A39="","",RANK(B39,$B$24:$B$73,0))</f>
        <v/>
      </c>
      <c r="H39" s="12" t="str">
        <f>IF(Kalkulation!A21="","",Kalkulation!U21)</f>
        <v/>
      </c>
    </row>
    <row r="40" ht="21" customHeight="1">
      <c r="A40" s="11" t="str">
        <f>IF(Kalkulation!A22="","",Kalkulation!A22)</f>
        <v/>
      </c>
      <c r="B40" s="13" t="str">
        <f>IF(Kalkulation!A22="","",Kalkulation!L22)</f>
        <v/>
      </c>
      <c r="C40" s="16" t="str">
        <f>IF(Kalkulation!A22="","",Kalkulation!M22)</f>
        <v/>
      </c>
      <c r="D40" s="13" t="str">
        <f>IF(Kalkulation!A22="","",Kalkulation!K22)</f>
        <v/>
      </c>
      <c r="E40" s="17" t="str">
        <f>IF(Kalkulation!A22="","",Kalkulation!Q22)</f>
        <v/>
      </c>
      <c r="F40" s="13" t="str">
        <f>IF(Kalkulation!A22="","",Kalkulation!T22)</f>
        <v/>
      </c>
      <c r="G40" s="17" t="str">
        <f>IF(A40="","",RANK(B40,$B$24:$B$73,0))</f>
        <v/>
      </c>
      <c r="H40" s="11" t="str">
        <f>IF(Kalkulation!A22="","",Kalkulation!U22)</f>
        <v/>
      </c>
    </row>
    <row r="41" ht="21" customHeight="1">
      <c r="A41" s="12" t="str">
        <f>IF(Kalkulation!A23="","",Kalkulation!A23)</f>
        <v/>
      </c>
      <c r="B41" s="14" t="str">
        <f>IF(Kalkulation!A23="","",Kalkulation!L23)</f>
        <v/>
      </c>
      <c r="C41" s="19" t="str">
        <f>IF(Kalkulation!A23="","",Kalkulation!M23)</f>
        <v/>
      </c>
      <c r="D41" s="14" t="str">
        <f>IF(Kalkulation!A23="","",Kalkulation!K23)</f>
        <v/>
      </c>
      <c r="E41" s="20" t="str">
        <f>IF(Kalkulation!A23="","",Kalkulation!Q23)</f>
        <v/>
      </c>
      <c r="F41" s="14" t="str">
        <f>IF(Kalkulation!A23="","",Kalkulation!T23)</f>
        <v/>
      </c>
      <c r="G41" s="20" t="str">
        <f>IF(A41="","",RANK(B41,$B$24:$B$73,0))</f>
        <v/>
      </c>
      <c r="H41" s="12" t="str">
        <f>IF(Kalkulation!A23="","",Kalkulation!U23)</f>
        <v/>
      </c>
    </row>
    <row r="42" ht="21" customHeight="1">
      <c r="A42" s="11" t="str">
        <f>IF(Kalkulation!A24="","",Kalkulation!A24)</f>
        <v/>
      </c>
      <c r="B42" s="13" t="str">
        <f>IF(Kalkulation!A24="","",Kalkulation!L24)</f>
        <v/>
      </c>
      <c r="C42" s="16" t="str">
        <f>IF(Kalkulation!A24="","",Kalkulation!M24)</f>
        <v/>
      </c>
      <c r="D42" s="13" t="str">
        <f>IF(Kalkulation!A24="","",Kalkulation!K24)</f>
        <v/>
      </c>
      <c r="E42" s="17" t="str">
        <f>IF(Kalkulation!A24="","",Kalkulation!Q24)</f>
        <v/>
      </c>
      <c r="F42" s="13" t="str">
        <f>IF(Kalkulation!A24="","",Kalkulation!T24)</f>
        <v/>
      </c>
      <c r="G42" s="17" t="str">
        <f>IF(A42="","",RANK(B42,$B$24:$B$73,0))</f>
        <v/>
      </c>
      <c r="H42" s="11" t="str">
        <f>IF(Kalkulation!A24="","",Kalkulation!U24)</f>
        <v/>
      </c>
    </row>
    <row r="43" ht="21" customHeight="1">
      <c r="A43" s="12" t="str">
        <f>IF(Kalkulation!A25="","",Kalkulation!A25)</f>
        <v/>
      </c>
      <c r="B43" s="14" t="str">
        <f>IF(Kalkulation!A25="","",Kalkulation!L25)</f>
        <v/>
      </c>
      <c r="C43" s="19" t="str">
        <f>IF(Kalkulation!A25="","",Kalkulation!M25)</f>
        <v/>
      </c>
      <c r="D43" s="14" t="str">
        <f>IF(Kalkulation!A25="","",Kalkulation!K25)</f>
        <v/>
      </c>
      <c r="E43" s="20" t="str">
        <f>IF(Kalkulation!A25="","",Kalkulation!Q25)</f>
        <v/>
      </c>
      <c r="F43" s="14" t="str">
        <f>IF(Kalkulation!A25="","",Kalkulation!T25)</f>
        <v/>
      </c>
      <c r="G43" s="20" t="str">
        <f>IF(A43="","",RANK(B43,$B$24:$B$73,0))</f>
        <v/>
      </c>
      <c r="H43" s="12" t="str">
        <f>IF(Kalkulation!A25="","",Kalkulation!U25)</f>
        <v/>
      </c>
    </row>
    <row r="44" ht="21" customHeight="1">
      <c r="A44" s="11" t="str">
        <f>IF(Kalkulation!A26="","",Kalkulation!A26)</f>
        <v/>
      </c>
      <c r="B44" s="13" t="str">
        <f>IF(Kalkulation!A26="","",Kalkulation!L26)</f>
        <v/>
      </c>
      <c r="C44" s="16" t="str">
        <f>IF(Kalkulation!A26="","",Kalkulation!M26)</f>
        <v/>
      </c>
      <c r="D44" s="13" t="str">
        <f>IF(Kalkulation!A26="","",Kalkulation!K26)</f>
        <v/>
      </c>
      <c r="E44" s="17" t="str">
        <f>IF(Kalkulation!A26="","",Kalkulation!Q26)</f>
        <v/>
      </c>
      <c r="F44" s="13" t="str">
        <f>IF(Kalkulation!A26="","",Kalkulation!T26)</f>
        <v/>
      </c>
      <c r="G44" s="17" t="str">
        <f>IF(A44="","",RANK(B44,$B$24:$B$73,0))</f>
        <v/>
      </c>
      <c r="H44" s="11" t="str">
        <f>IF(Kalkulation!A26="","",Kalkulation!U26)</f>
        <v/>
      </c>
    </row>
    <row r="45" ht="21" customHeight="1">
      <c r="A45" s="12" t="str">
        <f>IF(Kalkulation!A27="","",Kalkulation!A27)</f>
        <v/>
      </c>
      <c r="B45" s="14" t="str">
        <f>IF(Kalkulation!A27="","",Kalkulation!L27)</f>
        <v/>
      </c>
      <c r="C45" s="19" t="str">
        <f>IF(Kalkulation!A27="","",Kalkulation!M27)</f>
        <v/>
      </c>
      <c r="D45" s="14" t="str">
        <f>IF(Kalkulation!A27="","",Kalkulation!K27)</f>
        <v/>
      </c>
      <c r="E45" s="20" t="str">
        <f>IF(Kalkulation!A27="","",Kalkulation!Q27)</f>
        <v/>
      </c>
      <c r="F45" s="14" t="str">
        <f>IF(Kalkulation!A27="","",Kalkulation!T27)</f>
        <v/>
      </c>
      <c r="G45" s="20" t="str">
        <f>IF(A45="","",RANK(B45,$B$24:$B$73,0))</f>
        <v/>
      </c>
      <c r="H45" s="12" t="str">
        <f>IF(Kalkulation!A27="","",Kalkulation!U27)</f>
        <v/>
      </c>
    </row>
    <row r="46" ht="21" customHeight="1">
      <c r="A46" s="11" t="str">
        <f>IF(Kalkulation!A28="","",Kalkulation!A28)</f>
        <v/>
      </c>
      <c r="B46" s="13" t="str">
        <f>IF(Kalkulation!A28="","",Kalkulation!L28)</f>
        <v/>
      </c>
      <c r="C46" s="16" t="str">
        <f>IF(Kalkulation!A28="","",Kalkulation!M28)</f>
        <v/>
      </c>
      <c r="D46" s="13" t="str">
        <f>IF(Kalkulation!A28="","",Kalkulation!K28)</f>
        <v/>
      </c>
      <c r="E46" s="17" t="str">
        <f>IF(Kalkulation!A28="","",Kalkulation!Q28)</f>
        <v/>
      </c>
      <c r="F46" s="13" t="str">
        <f>IF(Kalkulation!A28="","",Kalkulation!T28)</f>
        <v/>
      </c>
      <c r="G46" s="17" t="str">
        <f>IF(A46="","",RANK(B46,$B$24:$B$73,0))</f>
        <v/>
      </c>
      <c r="H46" s="11" t="str">
        <f>IF(Kalkulation!A28="","",Kalkulation!U28)</f>
        <v/>
      </c>
    </row>
    <row r="47" ht="21" customHeight="1">
      <c r="A47" s="12" t="str">
        <f>IF(Kalkulation!A29="","",Kalkulation!A29)</f>
        <v/>
      </c>
      <c r="B47" s="14" t="str">
        <f>IF(Kalkulation!A29="","",Kalkulation!L29)</f>
        <v/>
      </c>
      <c r="C47" s="19" t="str">
        <f>IF(Kalkulation!A29="","",Kalkulation!M29)</f>
        <v/>
      </c>
      <c r="D47" s="14" t="str">
        <f>IF(Kalkulation!A29="","",Kalkulation!K29)</f>
        <v/>
      </c>
      <c r="E47" s="20" t="str">
        <f>IF(Kalkulation!A29="","",Kalkulation!Q29)</f>
        <v/>
      </c>
      <c r="F47" s="14" t="str">
        <f>IF(Kalkulation!A29="","",Kalkulation!T29)</f>
        <v/>
      </c>
      <c r="G47" s="20" t="str">
        <f>IF(A47="","",RANK(B47,$B$24:$B$73,0))</f>
        <v/>
      </c>
      <c r="H47" s="12" t="str">
        <f>IF(Kalkulation!A29="","",Kalkulation!U29)</f>
        <v/>
      </c>
    </row>
    <row r="48" ht="21" customHeight="1">
      <c r="A48" s="11" t="str">
        <f>IF(Kalkulation!A30="","",Kalkulation!A30)</f>
        <v/>
      </c>
      <c r="B48" s="13" t="str">
        <f>IF(Kalkulation!A30="","",Kalkulation!L30)</f>
        <v/>
      </c>
      <c r="C48" s="16" t="str">
        <f>IF(Kalkulation!A30="","",Kalkulation!M30)</f>
        <v/>
      </c>
      <c r="D48" s="13" t="str">
        <f>IF(Kalkulation!A30="","",Kalkulation!K30)</f>
        <v/>
      </c>
      <c r="E48" s="17" t="str">
        <f>IF(Kalkulation!A30="","",Kalkulation!Q30)</f>
        <v/>
      </c>
      <c r="F48" s="13" t="str">
        <f>IF(Kalkulation!A30="","",Kalkulation!T30)</f>
        <v/>
      </c>
      <c r="G48" s="17" t="str">
        <f>IF(A48="","",RANK(B48,$B$24:$B$73,0))</f>
        <v/>
      </c>
      <c r="H48" s="11" t="str">
        <f>IF(Kalkulation!A30="","",Kalkulation!U30)</f>
        <v/>
      </c>
    </row>
    <row r="49" ht="21" customHeight="1">
      <c r="A49" s="12" t="str">
        <f>IF(Kalkulation!A31="","",Kalkulation!A31)</f>
        <v/>
      </c>
      <c r="B49" s="14" t="str">
        <f>IF(Kalkulation!A31="","",Kalkulation!L31)</f>
        <v/>
      </c>
      <c r="C49" s="19" t="str">
        <f>IF(Kalkulation!A31="","",Kalkulation!M31)</f>
        <v/>
      </c>
      <c r="D49" s="14" t="str">
        <f>IF(Kalkulation!A31="","",Kalkulation!K31)</f>
        <v/>
      </c>
      <c r="E49" s="20" t="str">
        <f>IF(Kalkulation!A31="","",Kalkulation!Q31)</f>
        <v/>
      </c>
      <c r="F49" s="14" t="str">
        <f>IF(Kalkulation!A31="","",Kalkulation!T31)</f>
        <v/>
      </c>
      <c r="G49" s="20" t="str">
        <f>IF(A49="","",RANK(B49,$B$24:$B$73,0))</f>
        <v/>
      </c>
      <c r="H49" s="12" t="str">
        <f>IF(Kalkulation!A31="","",Kalkulation!U31)</f>
        <v/>
      </c>
    </row>
    <row r="50" ht="21" customHeight="1">
      <c r="A50" s="11" t="str">
        <f>IF(Kalkulation!A32="","",Kalkulation!A32)</f>
        <v/>
      </c>
      <c r="B50" s="13" t="str">
        <f>IF(Kalkulation!A32="","",Kalkulation!L32)</f>
        <v/>
      </c>
      <c r="C50" s="16" t="str">
        <f>IF(Kalkulation!A32="","",Kalkulation!M32)</f>
        <v/>
      </c>
      <c r="D50" s="13" t="str">
        <f>IF(Kalkulation!A32="","",Kalkulation!K32)</f>
        <v/>
      </c>
      <c r="E50" s="17" t="str">
        <f>IF(Kalkulation!A32="","",Kalkulation!Q32)</f>
        <v/>
      </c>
      <c r="F50" s="13" t="str">
        <f>IF(Kalkulation!A32="","",Kalkulation!T32)</f>
        <v/>
      </c>
      <c r="G50" s="17" t="str">
        <f>IF(A50="","",RANK(B50,$B$24:$B$73,0))</f>
        <v/>
      </c>
      <c r="H50" s="11" t="str">
        <f>IF(Kalkulation!A32="","",Kalkulation!U32)</f>
        <v/>
      </c>
    </row>
    <row r="51" ht="21" customHeight="1">
      <c r="A51" s="12" t="str">
        <f>IF(Kalkulation!A33="","",Kalkulation!A33)</f>
        <v/>
      </c>
      <c r="B51" s="14" t="str">
        <f>IF(Kalkulation!A33="","",Kalkulation!L33)</f>
        <v/>
      </c>
      <c r="C51" s="19" t="str">
        <f>IF(Kalkulation!A33="","",Kalkulation!M33)</f>
        <v/>
      </c>
      <c r="D51" s="14" t="str">
        <f>IF(Kalkulation!A33="","",Kalkulation!K33)</f>
        <v/>
      </c>
      <c r="E51" s="20" t="str">
        <f>IF(Kalkulation!A33="","",Kalkulation!Q33)</f>
        <v/>
      </c>
      <c r="F51" s="14" t="str">
        <f>IF(Kalkulation!A33="","",Kalkulation!T33)</f>
        <v/>
      </c>
      <c r="G51" s="20" t="str">
        <f>IF(A51="","",RANK(B51,$B$24:$B$73,0))</f>
        <v/>
      </c>
      <c r="H51" s="12" t="str">
        <f>IF(Kalkulation!A33="","",Kalkulation!U33)</f>
        <v/>
      </c>
    </row>
    <row r="52" ht="21" customHeight="1">
      <c r="A52" s="11" t="str">
        <f>IF(Kalkulation!A34="","",Kalkulation!A34)</f>
        <v/>
      </c>
      <c r="B52" s="13" t="str">
        <f>IF(Kalkulation!A34="","",Kalkulation!L34)</f>
        <v/>
      </c>
      <c r="C52" s="16" t="str">
        <f>IF(Kalkulation!A34="","",Kalkulation!M34)</f>
        <v/>
      </c>
      <c r="D52" s="13" t="str">
        <f>IF(Kalkulation!A34="","",Kalkulation!K34)</f>
        <v/>
      </c>
      <c r="E52" s="17" t="str">
        <f>IF(Kalkulation!A34="","",Kalkulation!Q34)</f>
        <v/>
      </c>
      <c r="F52" s="13" t="str">
        <f>IF(Kalkulation!A34="","",Kalkulation!T34)</f>
        <v/>
      </c>
      <c r="G52" s="17" t="str">
        <f>IF(A52="","",RANK(B52,$B$24:$B$73,0))</f>
        <v/>
      </c>
      <c r="H52" s="11" t="str">
        <f>IF(Kalkulation!A34="","",Kalkulation!U34)</f>
        <v/>
      </c>
    </row>
    <row r="53" ht="21" customHeight="1">
      <c r="A53" s="12" t="str">
        <f>IF(Kalkulation!A35="","",Kalkulation!A35)</f>
        <v/>
      </c>
      <c r="B53" s="14" t="str">
        <f>IF(Kalkulation!A35="","",Kalkulation!L35)</f>
        <v/>
      </c>
      <c r="C53" s="19" t="str">
        <f>IF(Kalkulation!A35="","",Kalkulation!M35)</f>
        <v/>
      </c>
      <c r="D53" s="14" t="str">
        <f>IF(Kalkulation!A35="","",Kalkulation!K35)</f>
        <v/>
      </c>
      <c r="E53" s="20" t="str">
        <f>IF(Kalkulation!A35="","",Kalkulation!Q35)</f>
        <v/>
      </c>
      <c r="F53" s="14" t="str">
        <f>IF(Kalkulation!A35="","",Kalkulation!T35)</f>
        <v/>
      </c>
      <c r="G53" s="20" t="str">
        <f>IF(A53="","",RANK(B53,$B$24:$B$73,0))</f>
        <v/>
      </c>
      <c r="H53" s="12" t="str">
        <f>IF(Kalkulation!A35="","",Kalkulation!U35)</f>
        <v/>
      </c>
    </row>
    <row r="54" ht="21" customHeight="1">
      <c r="A54" s="11" t="str">
        <f>IF(Kalkulation!A36="","",Kalkulation!A36)</f>
        <v/>
      </c>
      <c r="B54" s="13" t="str">
        <f>IF(Kalkulation!A36="","",Kalkulation!L36)</f>
        <v/>
      </c>
      <c r="C54" s="16" t="str">
        <f>IF(Kalkulation!A36="","",Kalkulation!M36)</f>
        <v/>
      </c>
      <c r="D54" s="13" t="str">
        <f>IF(Kalkulation!A36="","",Kalkulation!K36)</f>
        <v/>
      </c>
      <c r="E54" s="17" t="str">
        <f>IF(Kalkulation!A36="","",Kalkulation!Q36)</f>
        <v/>
      </c>
      <c r="F54" s="13" t="str">
        <f>IF(Kalkulation!A36="","",Kalkulation!T36)</f>
        <v/>
      </c>
      <c r="G54" s="17" t="str">
        <f>IF(A54="","",RANK(B54,$B$24:$B$73,0))</f>
        <v/>
      </c>
      <c r="H54" s="11" t="str">
        <f>IF(Kalkulation!A36="","",Kalkulation!U36)</f>
        <v/>
      </c>
    </row>
    <row r="55" ht="21" customHeight="1">
      <c r="A55" s="12" t="str">
        <f>IF(Kalkulation!A37="","",Kalkulation!A37)</f>
        <v/>
      </c>
      <c r="B55" s="14" t="str">
        <f>IF(Kalkulation!A37="","",Kalkulation!L37)</f>
        <v/>
      </c>
      <c r="C55" s="19" t="str">
        <f>IF(Kalkulation!A37="","",Kalkulation!M37)</f>
        <v/>
      </c>
      <c r="D55" s="14" t="str">
        <f>IF(Kalkulation!A37="","",Kalkulation!K37)</f>
        <v/>
      </c>
      <c r="E55" s="20" t="str">
        <f>IF(Kalkulation!A37="","",Kalkulation!Q37)</f>
        <v/>
      </c>
      <c r="F55" s="14" t="str">
        <f>IF(Kalkulation!A37="","",Kalkulation!T37)</f>
        <v/>
      </c>
      <c r="G55" s="20" t="str">
        <f>IF(A55="","",RANK(B55,$B$24:$B$73,0))</f>
        <v/>
      </c>
      <c r="H55" s="12" t="str">
        <f>IF(Kalkulation!A37="","",Kalkulation!U37)</f>
        <v/>
      </c>
    </row>
    <row r="56" ht="21" customHeight="1">
      <c r="A56" s="11" t="str">
        <f>IF(Kalkulation!A38="","",Kalkulation!A38)</f>
        <v/>
      </c>
      <c r="B56" s="13" t="str">
        <f>IF(Kalkulation!A38="","",Kalkulation!L38)</f>
        <v/>
      </c>
      <c r="C56" s="16" t="str">
        <f>IF(Kalkulation!A38="","",Kalkulation!M38)</f>
        <v/>
      </c>
      <c r="D56" s="13" t="str">
        <f>IF(Kalkulation!A38="","",Kalkulation!K38)</f>
        <v/>
      </c>
      <c r="E56" s="17" t="str">
        <f>IF(Kalkulation!A38="","",Kalkulation!Q38)</f>
        <v/>
      </c>
      <c r="F56" s="13" t="str">
        <f>IF(Kalkulation!A38="","",Kalkulation!T38)</f>
        <v/>
      </c>
      <c r="G56" s="17" t="str">
        <f>IF(A56="","",RANK(B56,$B$24:$B$73,0))</f>
        <v/>
      </c>
      <c r="H56" s="11" t="str">
        <f>IF(Kalkulation!A38="","",Kalkulation!U38)</f>
        <v/>
      </c>
    </row>
    <row r="57" ht="21" customHeight="1">
      <c r="A57" s="12" t="str">
        <f>IF(Kalkulation!A39="","",Kalkulation!A39)</f>
        <v/>
      </c>
      <c r="B57" s="14" t="str">
        <f>IF(Kalkulation!A39="","",Kalkulation!L39)</f>
        <v/>
      </c>
      <c r="C57" s="19" t="str">
        <f>IF(Kalkulation!A39="","",Kalkulation!M39)</f>
        <v/>
      </c>
      <c r="D57" s="14" t="str">
        <f>IF(Kalkulation!A39="","",Kalkulation!K39)</f>
        <v/>
      </c>
      <c r="E57" s="20" t="str">
        <f>IF(Kalkulation!A39="","",Kalkulation!Q39)</f>
        <v/>
      </c>
      <c r="F57" s="14" t="str">
        <f>IF(Kalkulation!A39="","",Kalkulation!T39)</f>
        <v/>
      </c>
      <c r="G57" s="20" t="str">
        <f>IF(A57="","",RANK(B57,$B$24:$B$73,0))</f>
        <v/>
      </c>
      <c r="H57" s="12" t="str">
        <f>IF(Kalkulation!A39="","",Kalkulation!U39)</f>
        <v/>
      </c>
    </row>
    <row r="58" ht="21" customHeight="1">
      <c r="A58" s="11" t="str">
        <f>IF(Kalkulation!A40="","",Kalkulation!A40)</f>
        <v/>
      </c>
      <c r="B58" s="13" t="str">
        <f>IF(Kalkulation!A40="","",Kalkulation!L40)</f>
        <v/>
      </c>
      <c r="C58" s="16" t="str">
        <f>IF(Kalkulation!A40="","",Kalkulation!M40)</f>
        <v/>
      </c>
      <c r="D58" s="13" t="str">
        <f>IF(Kalkulation!A40="","",Kalkulation!K40)</f>
        <v/>
      </c>
      <c r="E58" s="17" t="str">
        <f>IF(Kalkulation!A40="","",Kalkulation!Q40)</f>
        <v/>
      </c>
      <c r="F58" s="13" t="str">
        <f>IF(Kalkulation!A40="","",Kalkulation!T40)</f>
        <v/>
      </c>
      <c r="G58" s="17" t="str">
        <f>IF(A58="","",RANK(B58,$B$24:$B$73,0))</f>
        <v/>
      </c>
      <c r="H58" s="11" t="str">
        <f>IF(Kalkulation!A40="","",Kalkulation!U40)</f>
        <v/>
      </c>
    </row>
    <row r="59" ht="21" customHeight="1">
      <c r="A59" s="12" t="str">
        <f>IF(Kalkulation!A41="","",Kalkulation!A41)</f>
        <v/>
      </c>
      <c r="B59" s="14" t="str">
        <f>IF(Kalkulation!A41="","",Kalkulation!L41)</f>
        <v/>
      </c>
      <c r="C59" s="19" t="str">
        <f>IF(Kalkulation!A41="","",Kalkulation!M41)</f>
        <v/>
      </c>
      <c r="D59" s="14" t="str">
        <f>IF(Kalkulation!A41="","",Kalkulation!K41)</f>
        <v/>
      </c>
      <c r="E59" s="20" t="str">
        <f>IF(Kalkulation!A41="","",Kalkulation!Q41)</f>
        <v/>
      </c>
      <c r="F59" s="14" t="str">
        <f>IF(Kalkulation!A41="","",Kalkulation!T41)</f>
        <v/>
      </c>
      <c r="G59" s="20" t="str">
        <f>IF(A59="","",RANK(B59,$B$24:$B$73,0))</f>
        <v/>
      </c>
      <c r="H59" s="12" t="str">
        <f>IF(Kalkulation!A41="","",Kalkulation!U41)</f>
        <v/>
      </c>
    </row>
    <row r="60" ht="21" customHeight="1">
      <c r="A60" s="11" t="str">
        <f>IF(Kalkulation!A42="","",Kalkulation!A42)</f>
        <v/>
      </c>
      <c r="B60" s="13" t="str">
        <f>IF(Kalkulation!A42="","",Kalkulation!L42)</f>
        <v/>
      </c>
      <c r="C60" s="16" t="str">
        <f>IF(Kalkulation!A42="","",Kalkulation!M42)</f>
        <v/>
      </c>
      <c r="D60" s="13" t="str">
        <f>IF(Kalkulation!A42="","",Kalkulation!K42)</f>
        <v/>
      </c>
      <c r="E60" s="17" t="str">
        <f>IF(Kalkulation!A42="","",Kalkulation!Q42)</f>
        <v/>
      </c>
      <c r="F60" s="13" t="str">
        <f>IF(Kalkulation!A42="","",Kalkulation!T42)</f>
        <v/>
      </c>
      <c r="G60" s="17" t="str">
        <f>IF(A60="","",RANK(B60,$B$24:$B$73,0))</f>
        <v/>
      </c>
      <c r="H60" s="11" t="str">
        <f>IF(Kalkulation!A42="","",Kalkulation!U42)</f>
        <v/>
      </c>
    </row>
    <row r="61" ht="21" customHeight="1">
      <c r="A61" s="12" t="str">
        <f>IF(Kalkulation!A43="","",Kalkulation!A43)</f>
        <v/>
      </c>
      <c r="B61" s="14" t="str">
        <f>IF(Kalkulation!A43="","",Kalkulation!L43)</f>
        <v/>
      </c>
      <c r="C61" s="19" t="str">
        <f>IF(Kalkulation!A43="","",Kalkulation!M43)</f>
        <v/>
      </c>
      <c r="D61" s="14" t="str">
        <f>IF(Kalkulation!A43="","",Kalkulation!K43)</f>
        <v/>
      </c>
      <c r="E61" s="20" t="str">
        <f>IF(Kalkulation!A43="","",Kalkulation!Q43)</f>
        <v/>
      </c>
      <c r="F61" s="14" t="str">
        <f>IF(Kalkulation!A43="","",Kalkulation!T43)</f>
        <v/>
      </c>
      <c r="G61" s="20" t="str">
        <f>IF(A61="","",RANK(B61,$B$24:$B$73,0))</f>
        <v/>
      </c>
      <c r="H61" s="12" t="str">
        <f>IF(Kalkulation!A43="","",Kalkulation!U43)</f>
        <v/>
      </c>
    </row>
    <row r="62" ht="21" customHeight="1">
      <c r="A62" s="11" t="str">
        <f>IF(Kalkulation!A44="","",Kalkulation!A44)</f>
        <v/>
      </c>
      <c r="B62" s="13" t="str">
        <f>IF(Kalkulation!A44="","",Kalkulation!L44)</f>
        <v/>
      </c>
      <c r="C62" s="16" t="str">
        <f>IF(Kalkulation!A44="","",Kalkulation!M44)</f>
        <v/>
      </c>
      <c r="D62" s="13" t="str">
        <f>IF(Kalkulation!A44="","",Kalkulation!K44)</f>
        <v/>
      </c>
      <c r="E62" s="17" t="str">
        <f>IF(Kalkulation!A44="","",Kalkulation!Q44)</f>
        <v/>
      </c>
      <c r="F62" s="13" t="str">
        <f>IF(Kalkulation!A44="","",Kalkulation!T44)</f>
        <v/>
      </c>
      <c r="G62" s="17" t="str">
        <f>IF(A62="","",RANK(B62,$B$24:$B$73,0))</f>
        <v/>
      </c>
      <c r="H62" s="11" t="str">
        <f>IF(Kalkulation!A44="","",Kalkulation!U44)</f>
        <v/>
      </c>
    </row>
    <row r="63" ht="21" customHeight="1">
      <c r="A63" s="12" t="str">
        <f>IF(Kalkulation!A45="","",Kalkulation!A45)</f>
        <v/>
      </c>
      <c r="B63" s="14" t="str">
        <f>IF(Kalkulation!A45="","",Kalkulation!L45)</f>
        <v/>
      </c>
      <c r="C63" s="19" t="str">
        <f>IF(Kalkulation!A45="","",Kalkulation!M45)</f>
        <v/>
      </c>
      <c r="D63" s="14" t="str">
        <f>IF(Kalkulation!A45="","",Kalkulation!K45)</f>
        <v/>
      </c>
      <c r="E63" s="20" t="str">
        <f>IF(Kalkulation!A45="","",Kalkulation!Q45)</f>
        <v/>
      </c>
      <c r="F63" s="14" t="str">
        <f>IF(Kalkulation!A45="","",Kalkulation!T45)</f>
        <v/>
      </c>
      <c r="G63" s="20" t="str">
        <f>IF(A63="","",RANK(B63,$B$24:$B$73,0))</f>
        <v/>
      </c>
      <c r="H63" s="12" t="str">
        <f>IF(Kalkulation!A45="","",Kalkulation!U45)</f>
        <v/>
      </c>
    </row>
    <row r="64" ht="21" customHeight="1">
      <c r="A64" s="11" t="str">
        <f>IF(Kalkulation!A46="","",Kalkulation!A46)</f>
        <v/>
      </c>
      <c r="B64" s="13" t="str">
        <f>IF(Kalkulation!A46="","",Kalkulation!L46)</f>
        <v/>
      </c>
      <c r="C64" s="16" t="str">
        <f>IF(Kalkulation!A46="","",Kalkulation!M46)</f>
        <v/>
      </c>
      <c r="D64" s="13" t="str">
        <f>IF(Kalkulation!A46="","",Kalkulation!K46)</f>
        <v/>
      </c>
      <c r="E64" s="17" t="str">
        <f>IF(Kalkulation!A46="","",Kalkulation!Q46)</f>
        <v/>
      </c>
      <c r="F64" s="13" t="str">
        <f>IF(Kalkulation!A46="","",Kalkulation!T46)</f>
        <v/>
      </c>
      <c r="G64" s="17" t="str">
        <f>IF(A64="","",RANK(B64,$B$24:$B$73,0))</f>
        <v/>
      </c>
      <c r="H64" s="11" t="str">
        <f>IF(Kalkulation!A46="","",Kalkulation!U46)</f>
        <v/>
      </c>
    </row>
    <row r="65" ht="21" customHeight="1">
      <c r="A65" s="12" t="str">
        <f>IF(Kalkulation!A47="","",Kalkulation!A47)</f>
        <v/>
      </c>
      <c r="B65" s="14" t="str">
        <f>IF(Kalkulation!A47="","",Kalkulation!L47)</f>
        <v/>
      </c>
      <c r="C65" s="19" t="str">
        <f>IF(Kalkulation!A47="","",Kalkulation!M47)</f>
        <v/>
      </c>
      <c r="D65" s="14" t="str">
        <f>IF(Kalkulation!A47="","",Kalkulation!K47)</f>
        <v/>
      </c>
      <c r="E65" s="20" t="str">
        <f>IF(Kalkulation!A47="","",Kalkulation!Q47)</f>
        <v/>
      </c>
      <c r="F65" s="14" t="str">
        <f>IF(Kalkulation!A47="","",Kalkulation!T47)</f>
        <v/>
      </c>
      <c r="G65" s="20" t="str">
        <f>IF(A65="","",RANK(B65,$B$24:$B$73,0))</f>
        <v/>
      </c>
      <c r="H65" s="12" t="str">
        <f>IF(Kalkulation!A47="","",Kalkulation!U47)</f>
        <v/>
      </c>
    </row>
    <row r="66" ht="21" customHeight="1">
      <c r="A66" s="11" t="str">
        <f>IF(Kalkulation!A48="","",Kalkulation!A48)</f>
        <v/>
      </c>
      <c r="B66" s="13" t="str">
        <f>IF(Kalkulation!A48="","",Kalkulation!L48)</f>
        <v/>
      </c>
      <c r="C66" s="16" t="str">
        <f>IF(Kalkulation!A48="","",Kalkulation!M48)</f>
        <v/>
      </c>
      <c r="D66" s="13" t="str">
        <f>IF(Kalkulation!A48="","",Kalkulation!K48)</f>
        <v/>
      </c>
      <c r="E66" s="17" t="str">
        <f>IF(Kalkulation!A48="","",Kalkulation!Q48)</f>
        <v/>
      </c>
      <c r="F66" s="13" t="str">
        <f>IF(Kalkulation!A48="","",Kalkulation!T48)</f>
        <v/>
      </c>
      <c r="G66" s="17" t="str">
        <f>IF(A66="","",RANK(B66,$B$24:$B$73,0))</f>
        <v/>
      </c>
      <c r="H66" s="11" t="str">
        <f>IF(Kalkulation!A48="","",Kalkulation!U48)</f>
        <v/>
      </c>
    </row>
    <row r="67" ht="21" customHeight="1">
      <c r="A67" s="12" t="str">
        <f>IF(Kalkulation!A49="","",Kalkulation!A49)</f>
        <v/>
      </c>
      <c r="B67" s="14" t="str">
        <f>IF(Kalkulation!A49="","",Kalkulation!L49)</f>
        <v/>
      </c>
      <c r="C67" s="19" t="str">
        <f>IF(Kalkulation!A49="","",Kalkulation!M49)</f>
        <v/>
      </c>
      <c r="D67" s="14" t="str">
        <f>IF(Kalkulation!A49="","",Kalkulation!K49)</f>
        <v/>
      </c>
      <c r="E67" s="20" t="str">
        <f>IF(Kalkulation!A49="","",Kalkulation!Q49)</f>
        <v/>
      </c>
      <c r="F67" s="14" t="str">
        <f>IF(Kalkulation!A49="","",Kalkulation!T49)</f>
        <v/>
      </c>
      <c r="G67" s="20" t="str">
        <f>IF(A67="","",RANK(B67,$B$24:$B$73,0))</f>
        <v/>
      </c>
      <c r="H67" s="12" t="str">
        <f>IF(Kalkulation!A49="","",Kalkulation!U49)</f>
        <v/>
      </c>
    </row>
    <row r="68" ht="21" customHeight="1">
      <c r="A68" s="11" t="str">
        <f>IF(Kalkulation!A50="","",Kalkulation!A50)</f>
        <v/>
      </c>
      <c r="B68" s="13" t="str">
        <f>IF(Kalkulation!A50="","",Kalkulation!L50)</f>
        <v/>
      </c>
      <c r="C68" s="16" t="str">
        <f>IF(Kalkulation!A50="","",Kalkulation!M50)</f>
        <v/>
      </c>
      <c r="D68" s="13" t="str">
        <f>IF(Kalkulation!A50="","",Kalkulation!K50)</f>
        <v/>
      </c>
      <c r="E68" s="17" t="str">
        <f>IF(Kalkulation!A50="","",Kalkulation!Q50)</f>
        <v/>
      </c>
      <c r="F68" s="13" t="str">
        <f>IF(Kalkulation!A50="","",Kalkulation!T50)</f>
        <v/>
      </c>
      <c r="G68" s="17" t="str">
        <f>IF(A68="","",RANK(B68,$B$24:$B$73,0))</f>
        <v/>
      </c>
      <c r="H68" s="11" t="str">
        <f>IF(Kalkulation!A50="","",Kalkulation!U50)</f>
        <v/>
      </c>
    </row>
    <row r="69" ht="21" customHeight="1">
      <c r="A69" s="12" t="str">
        <f>IF(Kalkulation!A51="","",Kalkulation!A51)</f>
        <v/>
      </c>
      <c r="B69" s="14" t="str">
        <f>IF(Kalkulation!A51="","",Kalkulation!L51)</f>
        <v/>
      </c>
      <c r="C69" s="19" t="str">
        <f>IF(Kalkulation!A51="","",Kalkulation!M51)</f>
        <v/>
      </c>
      <c r="D69" s="14" t="str">
        <f>IF(Kalkulation!A51="","",Kalkulation!K51)</f>
        <v/>
      </c>
      <c r="E69" s="20" t="str">
        <f>IF(Kalkulation!A51="","",Kalkulation!Q51)</f>
        <v/>
      </c>
      <c r="F69" s="14" t="str">
        <f>IF(Kalkulation!A51="","",Kalkulation!T51)</f>
        <v/>
      </c>
      <c r="G69" s="20" t="str">
        <f>IF(A69="","",RANK(B69,$B$24:$B$73,0))</f>
        <v/>
      </c>
      <c r="H69" s="12" t="str">
        <f>IF(Kalkulation!A51="","",Kalkulation!U51)</f>
        <v/>
      </c>
    </row>
    <row r="70" ht="21" customHeight="1">
      <c r="A70" s="11" t="str">
        <f>IF(Kalkulation!A52="","",Kalkulation!A52)</f>
        <v/>
      </c>
      <c r="B70" s="13" t="str">
        <f>IF(Kalkulation!A52="","",Kalkulation!L52)</f>
        <v/>
      </c>
      <c r="C70" s="16" t="str">
        <f>IF(Kalkulation!A52="","",Kalkulation!M52)</f>
        <v/>
      </c>
      <c r="D70" s="13" t="str">
        <f>IF(Kalkulation!A52="","",Kalkulation!K52)</f>
        <v/>
      </c>
      <c r="E70" s="17" t="str">
        <f>IF(Kalkulation!A52="","",Kalkulation!Q52)</f>
        <v/>
      </c>
      <c r="F70" s="13" t="str">
        <f>IF(Kalkulation!A52="","",Kalkulation!T52)</f>
        <v/>
      </c>
      <c r="G70" s="17" t="str">
        <f>IF(A70="","",RANK(B70,$B$24:$B$73,0))</f>
        <v/>
      </c>
      <c r="H70" s="11" t="str">
        <f>IF(Kalkulation!A52="","",Kalkulation!U52)</f>
        <v/>
      </c>
    </row>
    <row r="71" ht="21" customHeight="1">
      <c r="A71" s="12" t="str">
        <f>IF(Kalkulation!A53="","",Kalkulation!A53)</f>
        <v/>
      </c>
      <c r="B71" s="14" t="str">
        <f>IF(Kalkulation!A53="","",Kalkulation!L53)</f>
        <v/>
      </c>
      <c r="C71" s="19" t="str">
        <f>IF(Kalkulation!A53="","",Kalkulation!M53)</f>
        <v/>
      </c>
      <c r="D71" s="14" t="str">
        <f>IF(Kalkulation!A53="","",Kalkulation!K53)</f>
        <v/>
      </c>
      <c r="E71" s="20" t="str">
        <f>IF(Kalkulation!A53="","",Kalkulation!Q53)</f>
        <v/>
      </c>
      <c r="F71" s="14" t="str">
        <f>IF(Kalkulation!A53="","",Kalkulation!T53)</f>
        <v/>
      </c>
      <c r="G71" s="20" t="str">
        <f>IF(A71="","",RANK(B71,$B$24:$B$73,0))</f>
        <v/>
      </c>
      <c r="H71" s="12" t="str">
        <f>IF(Kalkulation!A53="","",Kalkulation!U53)</f>
        <v/>
      </c>
    </row>
    <row r="72" ht="21" customHeight="1">
      <c r="A72" s="11" t="str">
        <f>IF(Kalkulation!A54="","",Kalkulation!A54)</f>
        <v/>
      </c>
      <c r="B72" s="13" t="str">
        <f>IF(Kalkulation!A54="","",Kalkulation!L54)</f>
        <v/>
      </c>
      <c r="C72" s="16" t="str">
        <f>IF(Kalkulation!A54="","",Kalkulation!M54)</f>
        <v/>
      </c>
      <c r="D72" s="13" t="str">
        <f>IF(Kalkulation!A54="","",Kalkulation!K54)</f>
        <v/>
      </c>
      <c r="E72" s="17" t="str">
        <f>IF(Kalkulation!A54="","",Kalkulation!Q54)</f>
        <v/>
      </c>
      <c r="F72" s="13" t="str">
        <f>IF(Kalkulation!A54="","",Kalkulation!T54)</f>
        <v/>
      </c>
      <c r="G72" s="17" t="str">
        <f>IF(A72="","",RANK(B72,$B$24:$B$73,0))</f>
        <v/>
      </c>
      <c r="H72" s="11" t="str">
        <f>IF(Kalkulation!A54="","",Kalkulation!U54)</f>
        <v/>
      </c>
    </row>
    <row r="73" ht="21" customHeight="1">
      <c r="A73" s="12" t="str">
        <f>IF(Kalkulation!A55="","",Kalkulation!A55)</f>
        <v/>
      </c>
      <c r="B73" s="14" t="str">
        <f>IF(Kalkulation!A55="","",Kalkulation!L55)</f>
        <v/>
      </c>
      <c r="C73" s="19" t="str">
        <f>IF(Kalkulation!A55="","",Kalkulation!M55)</f>
        <v/>
      </c>
      <c r="D73" s="14" t="str">
        <f>IF(Kalkulation!A55="","",Kalkulation!K55)</f>
        <v/>
      </c>
      <c r="E73" s="20" t="str">
        <f>IF(Kalkulation!A55="","",Kalkulation!Q55)</f>
        <v/>
      </c>
      <c r="F73" s="14" t="str">
        <f>IF(Kalkulation!A55="","",Kalkulation!T55)</f>
        <v/>
      </c>
      <c r="G73" s="20" t="str">
        <f>IF(A73="","",RANK(B73,$B$24:$B$73,0))</f>
        <v/>
      </c>
      <c r="H73" s="12" t="str">
        <f>IF(Kalkulation!A55="","",Kalkulation!U55)</f>
        <v/>
      </c>
    </row>
  </sheetData>
  <autoFilter ref="A23:H73"/>
  <mergeCells count="15">
    <mergeCell ref="G4:H4"/>
    <mergeCell ref="A21:H21"/>
    <mergeCell ref="D8:F8"/>
    <mergeCell ref="D5:F6"/>
    <mergeCell ref="A5:C6"/>
    <mergeCell ref="A2:H2"/>
    <mergeCell ref="D4:F4"/>
    <mergeCell ref="A8:C8"/>
    <mergeCell ref="G5:H6"/>
    <mergeCell ref="A9:C10"/>
    <mergeCell ref="D9:F10"/>
    <mergeCell ref="A1:H1"/>
    <mergeCell ref="G8:H8"/>
    <mergeCell ref="A4:C4"/>
    <mergeCell ref="G9:H10"/>
  </mergeCells>
  <conditionalFormatting sqref="F13:F18">
    <cfRule type="dataBar" priority="1">
      <dataBar showValue="1">
        <cfvo type="num" val="0"/>
        <cfvo type="max"/>
        <color rgb="00167D8D"/>
      </dataBar>
    </cfRule>
  </conditionalFormatting>
  <conditionalFormatting sqref="G13:G18">
    <cfRule type="cellIs" priority="2" operator="greaterThan" dxfId="0">
      <formula>0.35</formula>
    </cfRule>
    <cfRule type="colorScale" priority="3">
      <colorScale>
        <cfvo type="num" val="0.15"/>
        <cfvo type="num" val="0.25"/>
        <cfvo type="num" val="0.4"/>
        <color rgb="00DAEEE8"/>
        <color rgb="00FFF3CE"/>
        <color rgb="00F6B7B7"/>
      </colorScale>
    </cfRule>
  </conditionalFormatting>
  <conditionalFormatting sqref="H13:H18">
    <cfRule type="colorScale" priority="4">
      <colorScale>
        <cfvo type="min"/>
        <cfvo type="max"/>
        <color rgb="00FFFFFF"/>
        <color rgb="008ABFCB"/>
      </colorScale>
    </cfRule>
  </conditionalFormatting>
  <conditionalFormatting sqref="B24:B73">
    <cfRule type="dataBar" priority="5">
      <dataBar showValue="1">
        <cfvo type="num" val="0"/>
        <cfvo type="max"/>
        <color rgb="00167D8D"/>
      </dataBar>
    </cfRule>
  </conditionalFormatting>
  <conditionalFormatting sqref="C24:C73">
    <cfRule type="cellIs" priority="6" operator="greaterThan" dxfId="0">
      <formula>0.35</formula>
    </cfRule>
    <cfRule type="colorScale" priority="7">
      <colorScale>
        <cfvo type="num" val="0.15"/>
        <cfvo type="num" val="0.25"/>
        <cfvo type="num" val="0.4"/>
        <color rgb="00DAEEE8"/>
        <color rgb="00FFF3CE"/>
        <color rgb="00F6B7B7"/>
      </colorScale>
    </cfRule>
  </conditionalFormatting>
  <printOptions horizontalCentered="1"/>
  <pageMargins left="0.75" right="0.75" top="1" bottom="1" header="0.5" footer="0.5"/>
  <pageSetup orientation="landscape" paperSize="8" fitToHeight="0" fitToWidth="1"/>
</worksheet>
</file>

<file path=xl/worksheets/sheet7.xml><?xml version="1.0" encoding="utf-8"?>
<worksheet xmlns="http://schemas.openxmlformats.org/spreadsheetml/2006/main">
  <sheetPr>
    <tabColor rgb="00F1F5F9"/>
    <outlinePr summaryBelow="1" summaryRight="1"/>
    <pageSetUpPr fitToPage="1"/>
  </sheetPr>
  <dimension ref="A1:H79"/>
  <sheetViews>
    <sheetView showGridLines="0" zoomScale="85" workbookViewId="0">
      <pane ySplit="4" topLeftCell="A5" activePane="bottomLeft" state="frozen"/>
      <selection pane="bottomLeft" activeCell="A1" sqref="A1"/>
      <selection pane="bottomLeft" activeCell="A1" sqref="A1"/>
      <selection pane="bottomRight" activeCell="A1" sqref="A1"/>
    </sheetView>
  </sheetViews>
  <sheetFormatPr baseColWidth="8" defaultRowHeight="21"/>
  <cols>
    <col width="30" customWidth="1" min="1" max="1"/>
    <col width="17" customWidth="1" min="2" max="2"/>
    <col width="17" customWidth="1" min="3" max="3"/>
    <col width="19" customWidth="1" min="4" max="4"/>
    <col width="20" customWidth="1" min="5" max="5"/>
    <col width="22" customWidth="1" min="6" max="6"/>
    <col width="22" customWidth="1" min="7" max="7"/>
    <col width="22" customWidth="1" min="8" max="8"/>
  </cols>
  <sheetData>
    <row r="1" ht="36" customHeight="1">
      <c r="A1" s="1" t="inlineStr">
        <is>
          <t>Anleitung | Getränkekalkulation</t>
        </is>
      </c>
    </row>
    <row r="2" ht="36" customHeight="1">
      <c r="A2" s="2" t="inlineStr">
        <is>
          <t>Bedienung, Rechenmodell, Richtwerte und sämtliche Beispiele der Seite · Vorlage für Gastronomie · Quelle: Getränkekalkulation, Revision 13.</t>
        </is>
      </c>
    </row>
    <row r="4" ht="26" customHeight="1">
      <c r="A4" s="24" t="inlineStr">
        <is>
          <t>1 | Arbeitsblätter und Ablauf</t>
        </is>
      </c>
      <c r="B4" s="21" t="n"/>
      <c r="C4" s="21" t="n"/>
      <c r="D4" s="21" t="n"/>
      <c r="E4" s="21" t="n"/>
      <c r="F4" s="21" t="n"/>
      <c r="G4" s="21" t="n"/>
      <c r="H4" s="21" t="n"/>
    </row>
    <row r="5" ht="42" customHeight="1">
      <c r="A5" s="3" t="inlineStr">
        <is>
          <t>Kalkulation: Erster Überblick über alle Artikel. Spalten A–M bilden die Standardstruktur ab; N–U ergänzen effektiven WE, Schwund, Warengruppe, Planwerte und Kontrolle. Nach DB oder WEQ filtern und sortieren.</t>
        </is>
      </c>
      <c r="B5" s="21" t="n"/>
      <c r="C5" s="21" t="n"/>
      <c r="D5" s="21" t="n"/>
      <c r="E5" s="21" t="n"/>
      <c r="F5" s="21" t="n"/>
      <c r="G5" s="21" t="n"/>
      <c r="H5" s="21" t="n"/>
    </row>
    <row r="6" ht="42" customHeight="1">
      <c r="A6" s="3" t="inlineStr">
        <is>
          <t>Stammdaten: Bis zu 50 Artikel eingeben, mit eindeutiger Artikelnummer und Warengruppe. Einkauf netto, Gebinde- und Portionsmenge in derselben Einheit, Schwund, Faktor, Steuersatz und Preisprüfdatum pflegen.</t>
        </is>
      </c>
      <c r="B6" s="21" t="n"/>
      <c r="C6" s="21" t="n"/>
      <c r="D6" s="21" t="n"/>
      <c r="E6" s="21" t="n"/>
      <c r="F6" s="21" t="n"/>
      <c r="G6" s="21" t="n"/>
      <c r="H6" s="21" t="n"/>
    </row>
    <row r="7" ht="42" customHeight="1">
      <c r="A7" s="3" t="inlineStr">
        <is>
          <t>Rezepturen: Bis zu 50 Zutatenzeilen auf mehrere Artikel verteilen. Artikelnummer auswählen, Einheit, Gebinde-EK, Gebindemenge und Einsatz pro Portion eintragen. Summe aller Zutaten wird automatisch übernommen.</t>
        </is>
      </c>
      <c r="B7" s="21" t="n"/>
      <c r="C7" s="21" t="n"/>
      <c r="D7" s="21" t="n"/>
      <c r="E7" s="21" t="n"/>
      <c r="F7" s="21" t="n"/>
      <c r="G7" s="21" t="n"/>
      <c r="H7" s="21" t="n"/>
    </row>
    <row r="8" ht="42" customHeight="1">
      <c r="A8" s="3" t="inlineStr">
        <is>
          <t>Rechner: Einzelartikel prüfen. Alle blauen Felder ändern; Ergebnis passt sich automatisch an. Zusätzlich 10-/50-Cent-Rundung sowie Preis nach Ziel-WEQ vergleichen.</t>
        </is>
      </c>
      <c r="B8" s="21" t="n"/>
      <c r="C8" s="21" t="n"/>
      <c r="D8" s="21" t="n"/>
      <c r="E8" s="21" t="n"/>
      <c r="F8" s="21" t="n"/>
      <c r="G8" s="21" t="n"/>
      <c r="H8" s="21" t="n"/>
    </row>
    <row r="9" ht="42" customHeight="1">
      <c r="A9" s="3" t="inlineStr">
        <is>
          <t>Catering: Gästezahl und Getränkemengen pro Gast eingeben. Logistik, Kühlung und Gläserbruch als Netto-Gesamtkosten der Veranstaltung ergänzen. Faktor bezieht sich hier auf sämtliche ausgewiesenen Kosten.</t>
        </is>
      </c>
      <c r="B9" s="21" t="n"/>
      <c r="C9" s="21" t="n"/>
      <c r="D9" s="21" t="n"/>
      <c r="E9" s="21" t="n"/>
      <c r="F9" s="21" t="n"/>
      <c r="G9" s="21" t="n"/>
      <c r="H9" s="21" t="n"/>
    </row>
    <row r="10" ht="42" customHeight="1">
      <c r="A10" s="3" t="inlineStr">
        <is>
          <t>Auswertung: Kennzahlen, gewichtete WEQ, Umsatzanteile und Warengruppen-DB; darunter DB-Rang je Artikel. Datenbalken zeigen Margenträger, rote WEQ-Felder zeigen Handlungsbedarf.</t>
        </is>
      </c>
      <c r="B10" s="21" t="n"/>
      <c r="C10" s="21" t="n"/>
      <c r="D10" s="21" t="n"/>
      <c r="E10" s="21" t="n"/>
      <c r="F10" s="21" t="n"/>
      <c r="G10" s="21" t="n"/>
      <c r="H10" s="21" t="n"/>
    </row>
    <row r="11" ht="42" customHeight="1">
      <c r="A11" s="3" t="inlineStr">
        <is>
          <t>Anleitung: Richtwerte und Formeln nachschlagen. Blau / hellblau = Eingabe, Schwarz = Formel. Formelzellen nicht überschreiben. Keine Makros, keine externen Datenverbindungen.</t>
        </is>
      </c>
      <c r="B11" s="21" t="n"/>
      <c r="C11" s="21" t="n"/>
      <c r="D11" s="21" t="n"/>
      <c r="E11" s="21" t="n"/>
      <c r="F11" s="21" t="n"/>
      <c r="G11" s="21" t="n"/>
      <c r="H11" s="21" t="n"/>
    </row>
    <row r="12" ht="42" customHeight="1">
      <c r="A12" s="3" t="inlineStr">
        <is>
          <t>Beispiele: Weißwein und Rechnerwein stammen aus dem Artikel; Bier-Grafik enthält einen manuellen Kartenpreis. Weitere Artikel, Rezepturen, Planmengen und Cateringkosten sind frei gewählte Demonstrationsdaten.</t>
        </is>
      </c>
      <c r="B12" s="21" t="n"/>
      <c r="C12" s="21" t="n"/>
      <c r="D12" s="21" t="n"/>
      <c r="E12" s="21" t="n"/>
      <c r="F12" s="21" t="n"/>
      <c r="G12" s="21" t="n"/>
      <c r="H12" s="21" t="n"/>
    </row>
    <row r="13" ht="42" customHeight="1">
      <c r="A13" s="3" t="inlineStr">
        <is>
          <t>Planportionen: Stückzahl für eine beliebige, einheitliche Vergleichsperiode, beispielsweise einen Planmonat. Kein laufendes Verkaufsregister und keine Ist-Buchhaltung. Daher keine automatisch erzeugte Jahresübersicht.</t>
        </is>
      </c>
      <c r="B13" s="21" t="n"/>
      <c r="C13" s="21" t="n"/>
      <c r="D13" s="21" t="n"/>
      <c r="E13" s="21" t="n"/>
      <c r="F13" s="21" t="n"/>
      <c r="G13" s="21" t="n"/>
      <c r="H13" s="21" t="n"/>
    </row>
    <row r="14" ht="42" customHeight="1">
      <c r="A14" s="3" t="inlineStr">
        <is>
          <t>Leere Zeilen sind vorbereitet. Erst Stammdaten erfassen, dann Rezepturen und Planmengen. Zusätzliche Kapazität erfordert das kontrollierte Erweitern aller Formeln, Listen und Auswertungsbereiche.</t>
        </is>
      </c>
      <c r="B14" s="21" t="n"/>
      <c r="C14" s="21" t="n"/>
      <c r="D14" s="21" t="n"/>
      <c r="E14" s="21" t="n"/>
      <c r="F14" s="21" t="n"/>
      <c r="G14" s="21" t="n"/>
      <c r="H14" s="21" t="n"/>
    </row>
    <row r="15" ht="42" customHeight="1">
      <c r="A15" s="3" t="inlineStr">
        <is>
          <t>Kartenpreis: Leer = automatische Rundung. Positiver manueller Preis überschreibt den Vorschlag. WEQ und DB rechnen immer mit dem tatsächlich verwendeten Kartenpreis netto.</t>
        </is>
      </c>
      <c r="B15" s="21" t="n"/>
      <c r="C15" s="21" t="n"/>
      <c r="D15" s="21" t="n"/>
      <c r="E15" s="21" t="n"/>
      <c r="F15" s="21" t="n"/>
      <c r="G15" s="21" t="n"/>
      <c r="H15" s="21" t="n"/>
    </row>
    <row r="16" ht="42" customHeight="1">
      <c r="A16" s="3" t="inlineStr">
        <is>
          <t>Eingabeprüfung: Artikelnummern müssen eindeutig sein; Zutaten vollständig. Warnungen in Kalkulation und Catering prüfen. Bei leeren/fehlerhaften Mengen werden Ergebnisse teilweise unterdrückt oder auf null gesetzt.</t>
        </is>
      </c>
      <c r="B16" s="21" t="n"/>
      <c r="C16" s="21" t="n"/>
      <c r="D16" s="21" t="n"/>
      <c r="E16" s="21" t="n"/>
      <c r="F16" s="21" t="n"/>
      <c r="G16" s="21" t="n"/>
      <c r="H16" s="21" t="n"/>
    </row>
    <row r="17" ht="42" customHeight="1">
      <c r="A17" s="3" t="inlineStr">
        <is>
          <t>Preisprüfung: Kontrollhinweis nach mehr als 90 Tagen oder ohne Datum. Mindestens quartalsweise Lieferantenrechnungen abgleichen; bei Preissprüngen sofort nachkalkulieren.</t>
        </is>
      </c>
      <c r="B17" s="21" t="n"/>
      <c r="C17" s="21" t="n"/>
      <c r="D17" s="21" t="n"/>
      <c r="E17" s="21" t="n"/>
      <c r="F17" s="21" t="n"/>
      <c r="G17" s="21" t="n"/>
      <c r="H17" s="21" t="n"/>
    </row>
    <row r="18" ht="42" customHeight="1">
      <c r="A18" s="3" t="inlineStr">
        <is>
          <t>Schwund: Das Seitenmodell erhöht den WE um die Quote. Bei Rezepturen wird die gesamte Zutatenkostensumme einmalig erhöht. Verlustquoten mit Mengenbereinigung wären ein anderes Modell.</t>
        </is>
      </c>
      <c r="B18" s="21" t="n"/>
      <c r="C18" s="21" t="n"/>
      <c r="D18" s="21" t="n"/>
      <c r="E18" s="21" t="n"/>
      <c r="F18" s="21" t="n"/>
      <c r="G18" s="21" t="n"/>
      <c r="H18" s="21" t="n"/>
    </row>
    <row r="20" ht="26" customHeight="1">
      <c r="A20" s="24" t="inlineStr">
        <is>
          <t>2 | Richtwerte für Faktoren, Schwund und WEQ</t>
        </is>
      </c>
      <c r="B20" s="21" t="n"/>
      <c r="C20" s="21" t="n"/>
      <c r="D20" s="21" t="n"/>
      <c r="E20" s="21" t="n"/>
      <c r="F20" s="21" t="n"/>
      <c r="G20" s="21" t="n"/>
      <c r="H20" s="21" t="n"/>
    </row>
    <row r="21" ht="42" customHeight="1">
      <c r="A21" s="3" t="inlineStr">
        <is>
          <t>Orientierungswerte, keine garantierten Preise: Standort, Kostenstruktur und Betriebskonzept prüfen. Faktor deckt Personal, Räume, Energie, Abschreibungen und kalkulierten Gewinn.</t>
        </is>
      </c>
      <c r="B21" s="21" t="n"/>
      <c r="C21" s="21" t="n"/>
      <c r="D21" s="21" t="n"/>
      <c r="E21" s="21" t="n"/>
      <c r="F21" s="21" t="n"/>
      <c r="G21" s="21" t="n"/>
      <c r="H21" s="21" t="n"/>
    </row>
    <row r="22" ht="45" customHeight="1">
      <c r="A22" s="4" t="inlineStr">
        <is>
          <t>Warengruppe</t>
        </is>
      </c>
      <c r="B22" s="4" t="inlineStr">
        <is>
          <t>Faktor von</t>
        </is>
      </c>
      <c r="C22" s="4" t="inlineStr">
        <is>
          <t>Faktor bis</t>
        </is>
      </c>
      <c r="D22" s="4" t="inlineStr">
        <is>
          <t>Schwund von</t>
        </is>
      </c>
      <c r="E22" s="4" t="inlineStr">
        <is>
          <t>Schwund bis</t>
        </is>
      </c>
      <c r="F22" s="4" t="inlineStr">
        <is>
          <t>WEQ-Ziel von</t>
        </is>
      </c>
      <c r="G22" s="4" t="inlineStr">
        <is>
          <t>WEQ-Ziel bis</t>
        </is>
      </c>
      <c r="H22" s="4" t="inlineStr">
        <is>
          <t>Anwendung</t>
        </is>
      </c>
    </row>
    <row r="23" ht="36" customHeight="1">
      <c r="A23" s="12" t="inlineStr">
        <is>
          <t>Bier vom Fass</t>
        </is>
      </c>
      <c r="B23" s="18" t="n">
        <v>4</v>
      </c>
      <c r="C23" s="18" t="n">
        <v>6</v>
      </c>
      <c r="D23" s="19" t="n">
        <v>0.05</v>
      </c>
      <c r="E23" s="19" t="n">
        <v>0.1</v>
      </c>
      <c r="F23" s="19" t="n">
        <v>0.2</v>
      </c>
      <c r="G23" s="19" t="n">
        <v>0.35</v>
      </c>
      <c r="H23" s="12" t="inlineStr">
        <is>
          <t>Zapfverluste / Spülung</t>
        </is>
      </c>
    </row>
    <row r="24" ht="36" customHeight="1">
      <c r="A24" s="11" t="inlineStr">
        <is>
          <t>Flaschenbier / Softdrinks</t>
        </is>
      </c>
      <c r="B24" s="15" t="n">
        <v>3</v>
      </c>
      <c r="C24" s="15" t="n">
        <v>5</v>
      </c>
      <c r="D24" s="16" t="n">
        <v>0.03</v>
      </c>
      <c r="E24" s="16" t="n">
        <v>0.05</v>
      </c>
      <c r="F24" s="16" t="n">
        <v>0.2</v>
      </c>
      <c r="G24" s="16" t="n">
        <v>0.35</v>
      </c>
      <c r="H24" s="11" t="inlineStr">
        <is>
          <t>Flaschen / Gebinde</t>
        </is>
      </c>
    </row>
    <row r="25" ht="36" customHeight="1">
      <c r="A25" s="12" t="inlineStr">
        <is>
          <t>Wein / Sekt</t>
        </is>
      </c>
      <c r="B25" s="18" t="n">
        <v>3</v>
      </c>
      <c r="C25" s="18" t="n">
        <v>4</v>
      </c>
      <c r="D25" s="19" t="n">
        <v>0.03</v>
      </c>
      <c r="E25" s="19" t="n">
        <v>0.05</v>
      </c>
      <c r="F25" s="19" t="n">
        <v>0.2</v>
      </c>
      <c r="G25" s="19" t="n">
        <v>0.35</v>
      </c>
      <c r="H25" s="12" t="inlineStr">
        <is>
          <t>Flaschenreste</t>
        </is>
      </c>
    </row>
    <row r="26" ht="36" customHeight="1">
      <c r="A26" s="11" t="inlineStr">
        <is>
          <t>Spirituosen / Cocktails</t>
        </is>
      </c>
      <c r="B26" s="15" t="n">
        <v>4</v>
      </c>
      <c r="C26" s="15" t="n">
        <v>7</v>
      </c>
      <c r="D26" s="16" t="n">
        <v>0.05</v>
      </c>
      <c r="E26" s="16" t="n">
        <v>0.08</v>
      </c>
      <c r="F26" s="16" t="n">
        <v>0.2</v>
      </c>
      <c r="G26" s="16" t="n">
        <v>0.35</v>
      </c>
      <c r="H26" s="11" t="inlineStr">
        <is>
          <t>Alle Zutaten / Deko</t>
        </is>
      </c>
    </row>
    <row r="27" ht="36" customHeight="1">
      <c r="A27" s="12" t="inlineStr">
        <is>
          <t>Kaffee / Heißgetränke</t>
        </is>
      </c>
      <c r="B27" s="18" t="n">
        <v>5</v>
      </c>
      <c r="C27" s="18" t="n">
        <v>10</v>
      </c>
      <c r="D27" s="19" t="n">
        <v>0.03</v>
      </c>
      <c r="E27" s="19" t="n">
        <v>0.08</v>
      </c>
      <c r="F27" s="19" t="n">
        <v>0.2</v>
      </c>
      <c r="G27" s="19" t="n">
        <v>0.35</v>
      </c>
      <c r="H27" s="12" t="inlineStr">
        <is>
          <t>Milch / Alternativen</t>
        </is>
      </c>
    </row>
    <row r="28" ht="36" customHeight="1">
      <c r="A28" s="11" t="inlineStr">
        <is>
          <t>Wasser</t>
        </is>
      </c>
      <c r="B28" s="15" t="n">
        <v>6</v>
      </c>
      <c r="C28" s="15" t="n">
        <v>12</v>
      </c>
      <c r="D28" s="16" t="n">
        <v>0.03</v>
      </c>
      <c r="E28" s="16" t="n">
        <v>0.05</v>
      </c>
      <c r="F28" s="16" t="n">
        <v>0.2</v>
      </c>
      <c r="G28" s="16" t="n">
        <v>0.35</v>
      </c>
      <c r="H28" s="11" t="inlineStr">
        <is>
          <t>Vor Ort: 19 % USt.</t>
        </is>
      </c>
    </row>
    <row r="29" ht="42" customHeight="1">
      <c r="A29" s="3" t="inlineStr">
        <is>
          <t>Schwund allgemein 3–8 %; Infografik gesamt 3–10 %. Fassbier 5–10 %, Flaschen 3–5 %, Cocktails 5–8 %. Bei Heißgetränken hier allgemeiner Richtwert, kein eigener Seitenstandard.</t>
        </is>
      </c>
      <c r="B29" s="21" t="n"/>
      <c r="C29" s="21" t="n"/>
      <c r="D29" s="21" t="n"/>
      <c r="E29" s="21" t="n"/>
      <c r="F29" s="21" t="n"/>
      <c r="G29" s="21" t="n"/>
      <c r="H29" s="21" t="n"/>
    </row>
    <row r="30" ht="42" customHeight="1">
      <c r="A30" s="3" t="inlineStr">
        <is>
          <t>WEQ-Ziel 20–35 %. Über 35 % prüfen, über 40 % kritisch: Preis zu knapp oder Schwund ungeklärt. Unter 20 % kann bei Kaffee und Wasser üblich sein. Prozentformat speichert 25 % intern als 0,25.</t>
        </is>
      </c>
      <c r="B30" s="21" t="n"/>
      <c r="C30" s="21" t="n"/>
      <c r="D30" s="21" t="n"/>
      <c r="E30" s="21" t="n"/>
      <c r="F30" s="21" t="n"/>
      <c r="G30" s="21" t="n"/>
      <c r="H30" s="21" t="n"/>
    </row>
    <row r="32" ht="26" customHeight="1">
      <c r="A32" s="24" t="inlineStr">
        <is>
          <t>3 | Rechenregeln und Excel-Formeln</t>
        </is>
      </c>
      <c r="B32" s="21" t="n"/>
      <c r="C32" s="21" t="n"/>
      <c r="D32" s="21" t="n"/>
      <c r="E32" s="21" t="n"/>
      <c r="F32" s="21" t="n"/>
      <c r="G32" s="21" t="n"/>
      <c r="H32" s="21" t="n"/>
    </row>
    <row r="33" ht="27" customHeight="1">
      <c r="A33" s="12" t="inlineStr">
        <is>
          <t>Portionen pro Gebinde</t>
        </is>
      </c>
      <c r="B33" s="21" t="n"/>
      <c r="C33" s="12" t="inlineStr">
        <is>
          <t>=C6/D6</t>
        </is>
      </c>
      <c r="D33" s="21" t="n"/>
      <c r="E33" s="21" t="n"/>
      <c r="F33" s="21" t="n"/>
      <c r="G33" s="21" t="n"/>
      <c r="H33" s="21" t="n"/>
    </row>
    <row r="34" ht="24" customHeight="1">
      <c r="A34" s="3" t="inlineStr">
        <is>
          <t>Gebindeinhalt ÷ Portionsmenge. Bei Rezepturartikeln keine gemeinsamen Portionen je Gebinde.</t>
        </is>
      </c>
      <c r="B34" s="21" t="n"/>
      <c r="C34" s="21" t="n"/>
      <c r="D34" s="21" t="n"/>
      <c r="E34" s="21" t="n"/>
      <c r="F34" s="21" t="n"/>
      <c r="G34" s="21" t="n"/>
      <c r="H34" s="21" t="n"/>
    </row>
    <row r="35" ht="27" customHeight="1">
      <c r="A35" s="12" t="inlineStr">
        <is>
          <t>Basis-WE pro Portion</t>
        </is>
      </c>
      <c r="B35" s="21" t="n"/>
      <c r="C35" s="12" t="inlineStr">
        <is>
          <t>=B6/E6</t>
        </is>
      </c>
      <c r="D35" s="21" t="n"/>
      <c r="E35" s="21" t="n"/>
      <c r="F35" s="21" t="n"/>
      <c r="G35" s="21" t="n"/>
      <c r="H35" s="21" t="n"/>
    </row>
    <row r="36" ht="24" customHeight="1">
      <c r="A36" s="3" t="inlineStr">
        <is>
          <t>Bei einfachen Getränken Gebinde-EK ÷ Portionen; bei Rezepturen Summe der Zutatenkosten.</t>
        </is>
      </c>
      <c r="B36" s="21" t="n"/>
      <c r="C36" s="21" t="n"/>
      <c r="D36" s="21" t="n"/>
      <c r="E36" s="21" t="n"/>
      <c r="F36" s="21" t="n"/>
      <c r="G36" s="21" t="n"/>
      <c r="H36" s="21" t="n"/>
    </row>
    <row r="37" ht="27" customHeight="1">
      <c r="A37" s="12" t="inlineStr">
        <is>
          <t>Effektiver WE inkl. Schwund</t>
        </is>
      </c>
      <c r="B37" s="21" t="n"/>
      <c r="C37" s="12" t="inlineStr">
        <is>
          <t>=F6*(1+O6)</t>
        </is>
      </c>
      <c r="D37" s="21" t="n"/>
      <c r="E37" s="21" t="n"/>
      <c r="F37" s="21" t="n"/>
      <c r="G37" s="21" t="n"/>
      <c r="H37" s="21" t="n"/>
    </row>
    <row r="38" ht="24" customHeight="1">
      <c r="A38" s="3" t="inlineStr">
        <is>
          <t>In Kalkulation Spalte N. Beispiel 5 %: Basis-WE × 1,05.</t>
        </is>
      </c>
      <c r="B38" s="21" t="n"/>
      <c r="C38" s="21" t="n"/>
      <c r="D38" s="21" t="n"/>
      <c r="E38" s="21" t="n"/>
      <c r="F38" s="21" t="n"/>
      <c r="G38" s="21" t="n"/>
      <c r="H38" s="21" t="n"/>
    </row>
    <row r="39" ht="27" customHeight="1">
      <c r="A39" s="12" t="inlineStr">
        <is>
          <t>Netto-VK kalkuliert</t>
        </is>
      </c>
      <c r="B39" s="21" t="n"/>
      <c r="C39" s="12" t="inlineStr">
        <is>
          <t>=N6*G6</t>
        </is>
      </c>
      <c r="D39" s="21" t="n"/>
      <c r="E39" s="21" t="n"/>
      <c r="F39" s="21" t="n"/>
      <c r="G39" s="21" t="n"/>
      <c r="H39" s="21" t="n"/>
    </row>
    <row r="40" ht="24" customHeight="1">
      <c r="A40" s="3" t="inlineStr">
        <is>
          <t>Effektiver WE × Faktor; ohne Schwund identisch mit F × G.</t>
        </is>
      </c>
      <c r="B40" s="21" t="n"/>
      <c r="C40" s="21" t="n"/>
      <c r="D40" s="21" t="n"/>
      <c r="E40" s="21" t="n"/>
      <c r="F40" s="21" t="n"/>
      <c r="G40" s="21" t="n"/>
      <c r="H40" s="21" t="n"/>
    </row>
    <row r="41" ht="27" customHeight="1">
      <c r="A41" s="12" t="inlineStr">
        <is>
          <t>Brutto-VK kalkuliert</t>
        </is>
      </c>
      <c r="B41" s="21" t="n"/>
      <c r="C41" s="12" t="inlineStr">
        <is>
          <t>=H6*(1+I6)</t>
        </is>
      </c>
      <c r="D41" s="21" t="n"/>
      <c r="E41" s="21" t="n"/>
      <c r="F41" s="21" t="n"/>
      <c r="G41" s="21" t="n"/>
      <c r="H41" s="21" t="n"/>
    </row>
    <row r="42" ht="24" customHeight="1">
      <c r="A42" s="3" t="inlineStr">
        <is>
          <t>Netto-VK × (1 + USt.).</t>
        </is>
      </c>
      <c r="B42" s="21" t="n"/>
      <c r="C42" s="21" t="n"/>
      <c r="D42" s="21" t="n"/>
      <c r="E42" s="21" t="n"/>
      <c r="F42" s="21" t="n"/>
      <c r="G42" s="21" t="n"/>
      <c r="H42" s="21" t="n"/>
    </row>
    <row r="43" ht="27" customHeight="1">
      <c r="A43" s="12" t="inlineStr">
        <is>
          <t>Kartenpreis 10 Cent</t>
        </is>
      </c>
      <c r="B43" s="21" t="n"/>
      <c r="C43" s="12" t="inlineStr">
        <is>
          <t>=RUNDEN(J6/0,1;0)*0,1</t>
        </is>
      </c>
      <c r="D43" s="21" t="n"/>
      <c r="E43" s="21" t="n"/>
      <c r="F43" s="21" t="n"/>
      <c r="G43" s="21" t="n"/>
      <c r="H43" s="21" t="n"/>
    </row>
    <row r="44" ht="24" customHeight="1">
      <c r="A44" s="3" t="inlineStr">
        <is>
          <t>Nächster 10-Cent-Schritt, kaufmännisch gerundet.</t>
        </is>
      </c>
      <c r="B44" s="21" t="n"/>
      <c r="C44" s="21" t="n"/>
      <c r="D44" s="21" t="n"/>
      <c r="E44" s="21" t="n"/>
      <c r="F44" s="21" t="n"/>
      <c r="G44" s="21" t="n"/>
      <c r="H44" s="21" t="n"/>
    </row>
    <row r="45" ht="27" customHeight="1">
      <c r="A45" s="12" t="inlineStr">
        <is>
          <t>Kartenpreis 50 Cent</t>
        </is>
      </c>
      <c r="B45" s="21" t="n"/>
      <c r="C45" s="12" t="inlineStr">
        <is>
          <t>=RUNDEN(J6/0,5;0)*0,5</t>
        </is>
      </c>
      <c r="D45" s="21" t="n"/>
      <c r="E45" s="21" t="n"/>
      <c r="F45" s="21" t="n"/>
      <c r="G45" s="21" t="n"/>
      <c r="H45" s="21" t="n"/>
    </row>
    <row r="46" ht="24" customHeight="1">
      <c r="A46" s="3" t="inlineStr">
        <is>
          <t>Nächster 50-Cent-Schritt, kaufmännisch gerundet.</t>
        </is>
      </c>
      <c r="B46" s="21" t="n"/>
      <c r="C46" s="21" t="n"/>
      <c r="D46" s="21" t="n"/>
      <c r="E46" s="21" t="n"/>
      <c r="F46" s="21" t="n"/>
      <c r="G46" s="21" t="n"/>
      <c r="H46" s="21" t="n"/>
    </row>
    <row r="47" ht="27" customHeight="1">
      <c r="A47" s="12" t="inlineStr">
        <is>
          <t>Deckungsbeitrag je Portion</t>
        </is>
      </c>
      <c r="B47" s="21" t="n"/>
      <c r="C47" s="12" t="inlineStr">
        <is>
          <t>=K6/(1+I6)-N6</t>
        </is>
      </c>
      <c r="D47" s="21" t="n"/>
      <c r="E47" s="21" t="n"/>
      <c r="F47" s="21" t="n"/>
      <c r="G47" s="21" t="n"/>
      <c r="H47" s="21" t="n"/>
    </row>
    <row r="48" ht="24" customHeight="1">
      <c r="A48" s="3" t="inlineStr">
        <is>
          <t>Netto-Erlös des Kartenpreises − effektiver WE; kein Reingewinn.</t>
        </is>
      </c>
      <c r="B48" s="21" t="n"/>
      <c r="C48" s="21" t="n"/>
      <c r="D48" s="21" t="n"/>
      <c r="E48" s="21" t="n"/>
      <c r="F48" s="21" t="n"/>
      <c r="G48" s="21" t="n"/>
      <c r="H48" s="21" t="n"/>
    </row>
    <row r="49" ht="27" customHeight="1">
      <c r="A49" s="12" t="inlineStr">
        <is>
          <t>WEQ</t>
        </is>
      </c>
      <c r="B49" s="21" t="n"/>
      <c r="C49" s="12" t="inlineStr">
        <is>
          <t>=N6/(K6/(1+I6))</t>
        </is>
      </c>
      <c r="D49" s="21" t="n"/>
      <c r="E49" s="21" t="n"/>
      <c r="F49" s="21" t="n"/>
      <c r="G49" s="21" t="n"/>
      <c r="H49" s="21" t="n"/>
    </row>
    <row r="50" ht="24" customHeight="1">
      <c r="A50" s="3" t="inlineStr">
        <is>
          <t>Mit Prozentformat, daher kein zusätzliches × 100 in der Datei.</t>
        </is>
      </c>
      <c r="B50" s="21" t="n"/>
      <c r="C50" s="21" t="n"/>
      <c r="D50" s="21" t="n"/>
      <c r="E50" s="21" t="n"/>
      <c r="F50" s="21" t="n"/>
      <c r="G50" s="21" t="n"/>
      <c r="H50" s="21" t="n"/>
    </row>
    <row r="51" ht="27" customHeight="1">
      <c r="A51" s="12" t="inlineStr">
        <is>
          <t>Zutatenkosten</t>
        </is>
      </c>
      <c r="B51" s="21" t="n"/>
      <c r="C51" s="12" t="inlineStr">
        <is>
          <t>=Gebinde_EK/Gebindemenge*Einsatzmenge</t>
        </is>
      </c>
      <c r="D51" s="21" t="n"/>
      <c r="E51" s="21" t="n"/>
      <c r="F51" s="21" t="n"/>
      <c r="G51" s="21" t="n"/>
      <c r="H51" s="21" t="n"/>
    </row>
    <row r="52" ht="24" customHeight="1">
      <c r="A52" s="3" t="inlineStr">
        <is>
          <t>ml, g oder Stück müssen innerhalb einer Zutat übereinstimmen.</t>
        </is>
      </c>
      <c r="B52" s="21" t="n"/>
      <c r="C52" s="21" t="n"/>
      <c r="D52" s="21" t="n"/>
      <c r="E52" s="21" t="n"/>
      <c r="F52" s="21" t="n"/>
      <c r="G52" s="21" t="n"/>
      <c r="H52" s="21" t="n"/>
    </row>
    <row r="53" ht="27" customHeight="1">
      <c r="A53" s="12" t="inlineStr">
        <is>
          <t>Gewichtete WEQ</t>
        </is>
      </c>
      <c r="B53" s="21" t="n"/>
      <c r="C53" s="12" t="inlineStr">
        <is>
          <t>=SUMME(Warenkosten)/SUMME(Nettoumsatz)</t>
        </is>
      </c>
      <c r="D53" s="21" t="n"/>
      <c r="E53" s="21" t="n"/>
      <c r="F53" s="21" t="n"/>
      <c r="G53" s="21" t="n"/>
      <c r="H53" s="21" t="n"/>
    </row>
    <row r="54" ht="24" customHeight="1">
      <c r="A54" s="3" t="inlineStr">
        <is>
          <t>Artikelquoten nicht ungewichtet mitteln.</t>
        </is>
      </c>
      <c r="B54" s="21" t="n"/>
      <c r="C54" s="21" t="n"/>
      <c r="D54" s="21" t="n"/>
      <c r="E54" s="21" t="n"/>
      <c r="F54" s="21" t="n"/>
      <c r="G54" s="21" t="n"/>
      <c r="H54" s="21" t="n"/>
    </row>
    <row r="55" ht="27" customHeight="1">
      <c r="A55" s="12" t="inlineStr">
        <is>
          <t>Zielpreis nach WEQ</t>
        </is>
      </c>
      <c r="B55" s="21" t="n"/>
      <c r="C55" s="12" t="inlineStr">
        <is>
          <t>=Effektiver_WE/Ziel_WEQ</t>
        </is>
      </c>
      <c r="D55" s="21" t="n"/>
      <c r="E55" s="21" t="n"/>
      <c r="F55" s="21" t="n"/>
      <c r="G55" s="21" t="n"/>
      <c r="H55" s="21" t="n"/>
    </row>
    <row r="56" ht="24" customHeight="1">
      <c r="A56" s="3" t="inlineStr">
        <is>
          <t>Ergibt Netto-Zielpreis; Steuer und Rundung anschließend anwenden.</t>
        </is>
      </c>
      <c r="B56" s="21" t="n"/>
      <c r="C56" s="21" t="n"/>
      <c r="D56" s="21" t="n"/>
      <c r="E56" s="21" t="n"/>
      <c r="F56" s="21" t="n"/>
      <c r="G56" s="21" t="n"/>
      <c r="H56" s="21" t="n"/>
    </row>
    <row r="58" ht="26" customHeight="1">
      <c r="A58" s="24" t="inlineStr">
        <is>
          <t>4 | Beispiele und Abweichungen in den Seitengrafiken</t>
        </is>
      </c>
      <c r="B58" s="21" t="n"/>
      <c r="C58" s="21" t="n"/>
      <c r="D58" s="21" t="n"/>
      <c r="E58" s="21" t="n"/>
      <c r="F58" s="21" t="n"/>
      <c r="G58" s="21" t="n"/>
      <c r="H58" s="21" t="n"/>
    </row>
    <row r="59" ht="42" customHeight="1">
      <c r="A59" s="3" t="inlineStr">
        <is>
          <t>Wein-Grundbeispiel: 4,50 € netto / 750 ml; Portion 200 ml. 3,75 Portionen je Flasche; WE 1,20 €. Mit 5 % Schwund: 1,26 €, Faktor 4: 5,04 € netto; 19 % USt.: 5,9976 € brutto; Kartenpreis 6,00 €.</t>
        </is>
      </c>
      <c r="B59" s="21" t="n"/>
      <c r="C59" s="21" t="n"/>
      <c r="D59" s="21" t="n"/>
      <c r="E59" s="21" t="n"/>
      <c r="F59" s="21" t="n"/>
      <c r="G59" s="21" t="n"/>
      <c r="H59" s="21" t="n"/>
    </row>
    <row r="60" ht="42" customHeight="1">
      <c r="A60" s="3" t="inlineStr">
        <is>
          <t>Rechnerbeispiel: 6,00 € / 750 ml / 200 ml / 5 % / Faktor 4 / 19 %: WE 1,60 €, effektiv 1,68 €, Netto-VK 6,72 €, Brutto-VK 7,9968 €, Kartenpreis 8,00 €. Die Datei rechnet mit ungerundeten Zwischenwerten.</t>
        </is>
      </c>
      <c r="B60" s="21" t="n"/>
      <c r="C60" s="21" t="n"/>
      <c r="D60" s="21" t="n"/>
      <c r="E60" s="21" t="n"/>
      <c r="F60" s="21" t="n"/>
      <c r="G60" s="21" t="n"/>
      <c r="H60" s="21" t="n"/>
    </row>
    <row r="61" ht="42" customHeight="1">
      <c r="A61" s="3" t="inlineStr">
        <is>
          <t>Bier-Grafik: Basis-WE 0,45 €, Faktor 4, ohne Schwund; netto 1,80 €, brutto 2,142 €. Nächste 10-Cent-Rundung ergibt 2,10 €, nicht die gezeigten 2,20 €. Daher 2,20 € im Beispiel ausdrücklich manuell gesetzt.</t>
        </is>
      </c>
      <c r="B61" s="21" t="n"/>
      <c r="C61" s="21" t="n"/>
      <c r="D61" s="21" t="n"/>
      <c r="E61" s="21" t="n"/>
      <c r="F61" s="21" t="n"/>
      <c r="G61" s="21" t="n"/>
      <c r="H61" s="21" t="n"/>
    </row>
    <row r="62" ht="42" customHeight="1">
      <c r="A62" s="3" t="inlineStr">
        <is>
          <t>Infografik Wein: Die Seite nennt 5,99 €. Exakt ergeben die genannten Werte 5,9976 €; mit zwei Dezimalstellen 6,00 €. Der Kartenpreis bleibt ebenfalls 6,00 €.</t>
        </is>
      </c>
      <c r="B62" s="21" t="n"/>
      <c r="C62" s="21" t="n"/>
      <c r="D62" s="21" t="n"/>
      <c r="E62" s="21" t="n"/>
      <c r="F62" s="21" t="n"/>
      <c r="G62" s="21" t="n"/>
      <c r="H62" s="21" t="n"/>
    </row>
    <row r="63" ht="42" customHeight="1">
      <c r="A63" s="3" t="inlineStr">
        <is>
          <t>Steuergrafik: Die ältere Grafik ordnet Wasser/Milch pauschal 7 % zu. Das widerspricht dem Fließtext zum Ausschank vor Ort. Diese Vorlage verwendet für regulären Getränkeausschank konsequent 19 %.</t>
        </is>
      </c>
      <c r="B63" s="21" t="n"/>
      <c r="C63" s="21" t="n"/>
      <c r="D63" s="21" t="n"/>
      <c r="E63" s="21" t="n"/>
      <c r="F63" s="21" t="n"/>
      <c r="G63" s="21" t="n"/>
      <c r="H63" s="21" t="n"/>
    </row>
    <row r="65" ht="26" customHeight="1">
      <c r="A65" s="24" t="inlineStr">
        <is>
          <t>5 | Umsatzsteuer, Einsatzfelder und Fehler vermeiden</t>
        </is>
      </c>
      <c r="B65" s="21" t="n"/>
      <c r="C65" s="21" t="n"/>
      <c r="D65" s="21" t="n"/>
      <c r="E65" s="21" t="n"/>
      <c r="F65" s="21" t="n"/>
      <c r="G65" s="21" t="n"/>
      <c r="H65" s="21" t="n"/>
    </row>
    <row r="66" ht="42" customHeight="1">
      <c r="A66" s="3" t="inlineStr">
        <is>
          <t>Deutschland: Regulärer Getränkeausschank zum Verzehr vor Ort laut Seiteninhalt 19 % nach § 12 Abs. 1 UStG, einschließlich Alkohol, Softdrinks, Kaffee sowie Leitungs- und Mineralwasser.</t>
        </is>
      </c>
      <c r="B66" s="21" t="n"/>
      <c r="C66" s="21" t="n"/>
      <c r="D66" s="21" t="n"/>
      <c r="E66" s="21" t="n"/>
      <c r="F66" s="21" t="n"/>
      <c r="G66" s="21" t="n"/>
      <c r="H66" s="21" t="n"/>
    </row>
    <row r="67" ht="42" customHeight="1">
      <c r="A67" s="3" t="inlineStr">
        <is>
          <t>Seitenhinweis: Für begünstigte Lebensmittel außer Haus sowie seit 1. Januar 2026 für Restaurant-/Verpflegungsdienstleistungen bei Speisen gilt 7 %. Das ist keine pauschale Ermäßigung für Getränke. Steuerliche Sonderfälle separat bestätigen lassen.</t>
        </is>
      </c>
      <c r="B67" s="21" t="n"/>
      <c r="C67" s="21" t="n"/>
      <c r="D67" s="21" t="n"/>
      <c r="E67" s="21" t="n"/>
      <c r="F67" s="21" t="n"/>
      <c r="G67" s="21" t="n"/>
      <c r="H67" s="21" t="n"/>
    </row>
    <row r="68" ht="42" customHeight="1">
      <c r="A68" s="3" t="inlineStr">
        <is>
          <t>Die 7-%-Auswahl des Seitenrechners bleibt als Sonderfall im Rechner und in Stammdaten verfügbar; sie ist mit einer Steuerwarnung versehen. Die Vorlage ersetzt keine steuerliche Beratung.</t>
        </is>
      </c>
      <c r="B68" s="21" t="n"/>
      <c r="C68" s="21" t="n"/>
      <c r="D68" s="21" t="n"/>
      <c r="E68" s="21" t="n"/>
      <c r="F68" s="21" t="n"/>
      <c r="G68" s="21" t="n"/>
      <c r="H68" s="21" t="n"/>
    </row>
    <row r="69" ht="42" customHeight="1">
      <c r="A69" s="3" t="inlineStr">
        <is>
          <t>Restaurant / Bistro: Wein, Kaffee und Aperitifs als Margenträger prüfen. Bar: sämtliche Spirituosen, Liköre, Säfte, Sirupe und Deko anteilig erfassen; Faktor 4–7 als Orientierung.</t>
        </is>
      </c>
      <c r="B69" s="21" t="n"/>
      <c r="C69" s="21" t="n"/>
      <c r="D69" s="21" t="n"/>
      <c r="E69" s="21" t="n"/>
      <c r="F69" s="21" t="n"/>
      <c r="G69" s="21" t="n"/>
      <c r="H69" s="21" t="n"/>
    </row>
    <row r="70" ht="42" customHeight="1">
      <c r="A70" s="3" t="inlineStr">
        <is>
          <t>Café / Bäckerei: Milch, pflanzliche Alternativen und Sirupe einbeziehen. Catering / Events: Mengen je Gast mit WE multiplizieren und Logistik, Kühlung sowie Glasbruch getrennt kalkulieren.</t>
        </is>
      </c>
      <c r="B70" s="21" t="n"/>
      <c r="C70" s="21" t="n"/>
      <c r="D70" s="21" t="n"/>
      <c r="E70" s="21" t="n"/>
      <c r="F70" s="21" t="n"/>
      <c r="G70" s="21" t="n"/>
      <c r="H70" s="21" t="n"/>
    </row>
    <row r="71" ht="42" customHeight="1">
      <c r="A71" s="3" t="inlineStr">
        <is>
          <t>Fehler vermeiden: Schwund nicht vergessen; keine einheitlichen Faktoren für alle Gruppen; Einkaufspreise aktuell halten. Über den absoluten DB in Euro steuern, nicht nur über den prozentualen Aufschlag.</t>
        </is>
      </c>
      <c r="B71" s="21" t="n"/>
      <c r="C71" s="21" t="n"/>
      <c r="D71" s="21" t="n"/>
      <c r="E71" s="21" t="n"/>
      <c r="F71" s="21" t="n"/>
      <c r="G71" s="21" t="n"/>
      <c r="H71" s="21" t="n"/>
    </row>
    <row r="72" ht="42" customHeight="1">
      <c r="A72" s="3" t="inlineStr">
        <is>
          <t>Speisen und Getränke getrennt kalkulieren: WEQ, Personalbindung und Kostenstruktur unterscheiden sich. DB deckt zunächst Gemeinkosten; ein hoher Faktor garantiert keinen hohen Euro-Ertrag.</t>
        </is>
      </c>
      <c r="B72" s="21" t="n"/>
      <c r="C72" s="21" t="n"/>
      <c r="D72" s="21" t="n"/>
      <c r="E72" s="21" t="n"/>
      <c r="F72" s="21" t="n"/>
      <c r="G72" s="21" t="n"/>
      <c r="H72" s="21" t="n"/>
    </row>
    <row r="73" ht="42" customHeight="1">
      <c r="A73" s="3" t="inlineStr">
        <is>
          <t>FAQ kurz: Fassbier Faktor 4–6, Flaschenbier 3–5; WE = Einkauf / (Inhalt / Portion); gute WEQ 20–35 %; quartalsweise aktualisieren; Cocktails = Summe aller Einzelzutaten; Vorlagenformeln sind direkt nutzbar.</t>
        </is>
      </c>
      <c r="B73" s="21" t="n"/>
      <c r="C73" s="21" t="n"/>
      <c r="D73" s="21" t="n"/>
      <c r="E73" s="21" t="n"/>
      <c r="F73" s="21" t="n"/>
      <c r="G73" s="21" t="n"/>
      <c r="H73" s="21" t="n"/>
    </row>
    <row r="75" ht="26" customHeight="1">
      <c r="A75" s="24" t="inlineStr">
        <is>
          <t>6 | Quellen aus dem Seiteninhalt</t>
        </is>
      </c>
      <c r="B75" s="21" t="n"/>
      <c r="C75" s="21" t="n"/>
      <c r="D75" s="21" t="n"/>
      <c r="E75" s="21" t="n"/>
      <c r="F75" s="21" t="n"/>
      <c r="G75" s="21" t="n"/>
      <c r="H75" s="21" t="n"/>
    </row>
    <row r="76" ht="24" customHeight="1">
      <c r="A76" s="40" t="inlineStr">
        <is>
          <t>Artikel: Getränkekalkulation</t>
        </is>
      </c>
      <c r="B76" s="21" t="n"/>
      <c r="C76" s="21" t="n"/>
      <c r="D76" s="21" t="n"/>
      <c r="E76" s="21" t="n"/>
      <c r="F76" s="21" t="n"/>
      <c r="G76" s="21" t="n"/>
      <c r="H76" s="21" t="n"/>
    </row>
    <row r="77" ht="24" customHeight="1">
      <c r="A77" s="41" t="inlineStr">
        <is>
          <t>ZDH: Umsatzsteuer Gastronomie</t>
        </is>
      </c>
      <c r="B77" s="21" t="n"/>
      <c r="C77" s="21" t="n"/>
      <c r="D77" s="21" t="n"/>
      <c r="E77" s="21" t="n"/>
      <c r="F77" s="21" t="n"/>
      <c r="G77" s="21" t="n"/>
      <c r="H77" s="21" t="n"/>
    </row>
    <row r="78" ht="24" customHeight="1">
      <c r="A78" s="40" t="inlineStr">
        <is>
          <t>IHK Heilbronn-Franken</t>
        </is>
      </c>
      <c r="B78" s="21" t="n"/>
      <c r="C78" s="21" t="n"/>
      <c r="D78" s="21" t="n"/>
      <c r="E78" s="21" t="n"/>
      <c r="F78" s="21" t="n"/>
      <c r="G78" s="21" t="n"/>
      <c r="H78" s="21" t="n"/>
    </row>
    <row r="79" ht="24" customHeight="1">
      <c r="A79" s="41" t="inlineStr">
        <is>
          <t>Vertiefung: Kalkulationsfaktor</t>
        </is>
      </c>
      <c r="B79" s="21" t="n"/>
      <c r="C79" s="21" t="n"/>
      <c r="D79" s="21" t="n"/>
      <c r="E79" s="21" t="n"/>
      <c r="F79" s="21" t="n"/>
      <c r="G79" s="21" t="n"/>
      <c r="H79" s="21" t="n"/>
    </row>
  </sheetData>
  <mergeCells count="78">
    <mergeCell ref="A77:H77"/>
    <mergeCell ref="C55:H55"/>
    <mergeCell ref="A51:B51"/>
    <mergeCell ref="A6:H6"/>
    <mergeCell ref="A69:H69"/>
    <mergeCell ref="A41:B41"/>
    <mergeCell ref="C39:H39"/>
    <mergeCell ref="A66:H66"/>
    <mergeCell ref="A75:H75"/>
    <mergeCell ref="A50:H50"/>
    <mergeCell ref="A33:B33"/>
    <mergeCell ref="A5:H5"/>
    <mergeCell ref="A32:H32"/>
    <mergeCell ref="A53:B53"/>
    <mergeCell ref="A35:B35"/>
    <mergeCell ref="A29:H29"/>
    <mergeCell ref="A38:H38"/>
    <mergeCell ref="A13:H13"/>
    <mergeCell ref="A44:H44"/>
    <mergeCell ref="A58:H58"/>
    <mergeCell ref="A39:B39"/>
    <mergeCell ref="A40:H40"/>
    <mergeCell ref="A67:H67"/>
    <mergeCell ref="C41:H41"/>
    <mergeCell ref="A15:H15"/>
    <mergeCell ref="A73:H73"/>
    <mergeCell ref="A45:B45"/>
    <mergeCell ref="A60:H60"/>
    <mergeCell ref="C43:H43"/>
    <mergeCell ref="A7:H7"/>
    <mergeCell ref="A16:H16"/>
    <mergeCell ref="A37:B37"/>
    <mergeCell ref="A18:H18"/>
    <mergeCell ref="A2:H2"/>
    <mergeCell ref="C37:H37"/>
    <mergeCell ref="A42:H42"/>
    <mergeCell ref="A62:H62"/>
    <mergeCell ref="A20:H20"/>
    <mergeCell ref="A72:H72"/>
    <mergeCell ref="A48:H48"/>
    <mergeCell ref="A30:H30"/>
    <mergeCell ref="A59:H59"/>
    <mergeCell ref="A49:B49"/>
    <mergeCell ref="A79:H79"/>
    <mergeCell ref="A61:H61"/>
    <mergeCell ref="A70:H70"/>
    <mergeCell ref="A54:H54"/>
    <mergeCell ref="A55:B55"/>
    <mergeCell ref="A56:H56"/>
    <mergeCell ref="A71:H71"/>
    <mergeCell ref="C53:H53"/>
    <mergeCell ref="A76:H76"/>
    <mergeCell ref="A8:H8"/>
    <mergeCell ref="A17:H17"/>
    <mergeCell ref="A43:B43"/>
    <mergeCell ref="A63:H63"/>
    <mergeCell ref="A10:H10"/>
    <mergeCell ref="C45:H45"/>
    <mergeCell ref="A68:H68"/>
    <mergeCell ref="A34:H34"/>
    <mergeCell ref="A9:H9"/>
    <mergeCell ref="C47:H47"/>
    <mergeCell ref="A36:H36"/>
    <mergeCell ref="A11:H11"/>
    <mergeCell ref="A1:H1"/>
    <mergeCell ref="C51:H51"/>
    <mergeCell ref="A78:H78"/>
    <mergeCell ref="A65:H65"/>
    <mergeCell ref="A46:H46"/>
    <mergeCell ref="A12:H12"/>
    <mergeCell ref="A21:H21"/>
    <mergeCell ref="A47:B47"/>
    <mergeCell ref="A14:H14"/>
    <mergeCell ref="C49:H49"/>
    <mergeCell ref="C33:H33"/>
    <mergeCell ref="A4:H4"/>
    <mergeCell ref="A52:H52"/>
    <mergeCell ref="C35:H35"/>
  </mergeCells>
  <hyperlinks>
    <hyperlink xmlns:r="http://schemas.openxmlformats.org/officeDocument/2006/relationships" ref="A76" r:id="rId1"/>
    <hyperlink xmlns:r="http://schemas.openxmlformats.org/officeDocument/2006/relationships" ref="A77" r:id="rId2"/>
    <hyperlink xmlns:r="http://schemas.openxmlformats.org/officeDocument/2006/relationships" ref="A78" r:id="rId3"/>
    <hyperlink xmlns:r="http://schemas.openxmlformats.org/officeDocument/2006/relationships" ref="A79" r:id="rId4"/>
  </hyperlinks>
  <printOptions horizontalCentered="1"/>
  <pageMargins left="0.75" right="0.75" top="1" bottom="1" header="0.5" footer="0.5"/>
  <pageSetup orientation="landscape" paperSize="8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2026-10-06T15:21:23Z</dcterms:created>
  <dcterms:modified xmlns:dcterms="http://purl.org/dc/terms/" xmlns:xsi="http://www.w3.org/2001/XMLSchema-instance" xsi:type="dcterms:W3CDTF">2026-10-06T15:25:09Z</dcterms:modified>
</cp:coreProperties>
</file>