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esamtwirtschaftsplan" sheetId="1" state="visible" r:id="rId3"/>
    <sheet name="Einzelwirtschaftspläne" sheetId="2" state="visible" r:id="rId4"/>
    <sheet name="Stammdaten &amp; Schlüssel" sheetId="3" state="visible" r:id="rId5"/>
    <sheet name="Kontrolle &amp; Plausibilität" sheetId="4" state="visible" r:id="rId6"/>
    <sheet name="Leitfaden &amp; WEG-Recht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<sst xmlns="http://schemas.openxmlformats.org/spreadsheetml/2006/main" count="400" uniqueCount="295">
  <si>
    <t xml:space="preserve">WIRTSCHAFTSPLAN 2026 – GESAMTPLANUNG</t>
  </si>
  <si>
    <t xml:space="preserve">WEG Sonnenhof, Musterstraße 12-14, 80331 München | Wirtschaftsjahr: 01.01.2026 - 31.12.2026 | Beschlussfassung gem. § 28 Abs. 1 WEG</t>
  </si>
  <si>
    <t xml:space="preserve">Gesamtwirtschaftsplan (Kosten)</t>
  </si>
  <si>
    <t xml:space="preserve">Laufende Bewirtschaftung</t>
  </si>
  <si>
    <t xml:space="preserve">Zuführung Erhaltungsrücklage</t>
  </si>
  <si>
    <t xml:space="preserve">Hausgeld-Vorschuss p. M.</t>
  </si>
  <si>
    <t xml:space="preserve">Pos.</t>
  </si>
  <si>
    <t xml:space="preserve">Kostenposition / Bezeichnung</t>
  </si>
  <si>
    <t xml:space="preserve">Rechtsgrundlage / Umlagefähigkeit</t>
  </si>
  <si>
    <t xml:space="preserve">Ist-Kosten 2024 / Vorjahr</t>
  </si>
  <si>
    <t xml:space="preserve">Planwert 2026 gesamt</t>
  </si>
  <si>
    <t xml:space="preserve">Abweichung VJ</t>
  </si>
  <si>
    <t xml:space="preserve">Monatl. Vorschuss</t>
  </si>
  <si>
    <t xml:space="preserve">Verteilungsschlüssel</t>
  </si>
  <si>
    <t xml:space="preserve">Gesamtbasis</t>
  </si>
  <si>
    <t xml:space="preserve">Kommentar / Erläuterung &amp; Begründung der Kostenansätze</t>
  </si>
  <si>
    <t xml:space="preserve">A. UMLAGEFÄHIGE BETRIEBSKOSTEN GEM. § 2 BETRKV (UMLEGBARE BEWIRTSCHAFTUNGSKOSTEN)</t>
  </si>
  <si>
    <t xml:space="preserve">01.01</t>
  </si>
  <si>
    <t xml:space="preserve">Heizung &amp; Warmwasser - Grundkosten (30 %)</t>
  </si>
  <si>
    <t xml:space="preserve">§ 2 Nr. 4 BetrKV / HeizkostenV</t>
  </si>
  <si>
    <t xml:space="preserve">Wohnfläche</t>
  </si>
  <si>
    <t xml:space="preserve">Witterungsbereinigt + Gaspreisgarantie 2026</t>
  </si>
  <si>
    <t xml:space="preserve">01.02</t>
  </si>
  <si>
    <t xml:space="preserve">Heizung &amp; Warmwasser - Verbrauchskosten (70 %)</t>
  </si>
  <si>
    <t xml:space="preserve">Heizung_Verbr</t>
  </si>
  <si>
    <t xml:space="preserve">Vorjahresverbrauch zzgl. CO2-Kostenaufteilung</t>
  </si>
  <si>
    <t xml:space="preserve">02</t>
  </si>
  <si>
    <t xml:space="preserve">Kaltwasser &amp; Abwasser / Niederschlagswasser</t>
  </si>
  <si>
    <t xml:space="preserve">§ 2 Nr. 2 BetrKV</t>
  </si>
  <si>
    <t xml:space="preserve">Personen</t>
  </si>
  <si>
    <t xml:space="preserve">Anpassung der städtischen Abwassersatzung</t>
  </si>
  <si>
    <t xml:space="preserve">03</t>
  </si>
  <si>
    <t xml:space="preserve">Personenaufzug / Betrieb, Wartung &amp; Notruf</t>
  </si>
  <si>
    <t xml:space="preserve">§ 2 Nr. 7 BetrKV</t>
  </si>
  <si>
    <t xml:space="preserve">MEA</t>
  </si>
  <si>
    <t xml:space="preserve">Wartungsvertrag mit 24/7 Notrufaufschaltung</t>
  </si>
  <si>
    <t xml:space="preserve">04</t>
  </si>
  <si>
    <t xml:space="preserve">Straßenreinigung &amp; Müllbeseitigung (Grund-/Mengengebühr)</t>
  </si>
  <si>
    <t xml:space="preserve">§ 2 Nr. 8 BetrKV</t>
  </si>
  <si>
    <t xml:space="preserve">Einheiten</t>
  </si>
  <si>
    <t xml:space="preserve">Kommunale Gebührenerhöhung Müllabfuhr</t>
  </si>
  <si>
    <t xml:space="preserve">05</t>
  </si>
  <si>
    <t xml:space="preserve">Gebäudereinigung &amp; Ungezieferbekämpfung (Treppenhaus)</t>
  </si>
  <si>
    <t xml:space="preserve">§ 2 Nr. 9 BetrKV</t>
  </si>
  <si>
    <t xml:space="preserve">Wöchentliche Treppenhausreinigung lt. Rahmenvertrag</t>
  </si>
  <si>
    <t xml:space="preserve">06</t>
  </si>
  <si>
    <t xml:space="preserve">Gartenpflege &amp; Außenanlagenpflege / Winterdienst</t>
  </si>
  <si>
    <t xml:space="preserve">§ 2 Nr. 10 BetrKV</t>
  </si>
  <si>
    <t xml:space="preserve">Pflege Grünflächen, Heckenschnitt &amp; Schneeräumung</t>
  </si>
  <si>
    <t xml:space="preserve">07</t>
  </si>
  <si>
    <t xml:space="preserve">Allgemeinstrom / Beleuchtung (Treppenhaus, Außen, TG)</t>
  </si>
  <si>
    <t xml:space="preserve">§ 2 Nr. 11 BetrKV</t>
  </si>
  <si>
    <t xml:space="preserve">Strom für Allgemeinbereiche, Tiefgarage &amp; Heizanlage</t>
  </si>
  <si>
    <t xml:space="preserve">08</t>
  </si>
  <si>
    <t xml:space="preserve">Sach- &amp; Haftpflichtversicherungen (Gebäude, Haftpflicht, Glas)</t>
  </si>
  <si>
    <t xml:space="preserve">§ 2 Nr. 13 BetrKV</t>
  </si>
  <si>
    <t xml:space="preserve">Anpassung Gleitender Neuwertfaktor Wohngebäude 2026</t>
  </si>
  <si>
    <t xml:space="preserve">09</t>
  </si>
  <si>
    <t xml:space="preserve">Hausmeisterdienst / Objektbetreuung</t>
  </si>
  <si>
    <t xml:space="preserve">§ 2 Nr. 14 BetrKV</t>
  </si>
  <si>
    <t xml:space="preserve">Regelmäßige Hausmeisterpräsenz, Mülltonnendienst</t>
  </si>
  <si>
    <t xml:space="preserve">10</t>
  </si>
  <si>
    <t xml:space="preserve">Kabelanschluss / Breitband &amp; Antennenanlage</t>
  </si>
  <si>
    <t xml:space="preserve">§ 2 Nr. 15 BetrKV</t>
  </si>
  <si>
    <t xml:space="preserve">Glasfaser-Grundversorgung Gemeinschaftsnetz</t>
  </si>
  <si>
    <t xml:space="preserve">11</t>
  </si>
  <si>
    <t xml:space="preserve">Wartung Rauchwarnmelder, Brandschutz &amp; Feuerlöscher</t>
  </si>
  <si>
    <t xml:space="preserve">§ 2 Nr. 17 BetrKV</t>
  </si>
  <si>
    <t xml:space="preserve">Jährliche Funktionsprüfung RWA &amp; Rauchmelder</t>
  </si>
  <si>
    <t xml:space="preserve">12</t>
  </si>
  <si>
    <t xml:space="preserve">Sonstige Betriebskosten (Dachrinnenreinigung, Hebeanlage)</t>
  </si>
  <si>
    <t xml:space="preserve">Wartung Hebeanlage TG &amp; Dachrinnenreinigung</t>
  </si>
  <si>
    <t xml:space="preserve">Zwischensumme A. Umlagefähige Betriebskosten</t>
  </si>
  <si>
    <t xml:space="preserve">B. NICHT UMLAGEFÄHIGE VERWALTUNGS- &amp; INSTANDHALTUNGSKOSTEN (§ 28 ABS. 1 WEG)</t>
  </si>
  <si>
    <t xml:space="preserve">13</t>
  </si>
  <si>
    <t xml:space="preserve">WEG-Verwaltergebühr (Grundhonorar)</t>
  </si>
  <si>
    <t xml:space="preserve">§ 28 WEG / Verwaltervertrag</t>
  </si>
  <si>
    <t xml:space="preserve">38,00 €/Monat je Einheit (8 Einheiten × 12 Monate)</t>
  </si>
  <si>
    <t xml:space="preserve">14</t>
  </si>
  <si>
    <t xml:space="preserve">Laufende Instandhaltung &amp; Reparaturen (Allgemeine Gebäude)</t>
  </si>
  <si>
    <t xml:space="preserve">§ 28 Abs. 1 Nr. 1 WEG</t>
  </si>
  <si>
    <t xml:space="preserve">Kleinreparaturen Gemeinschaftseigentum lt. Budget</t>
  </si>
  <si>
    <t xml:space="preserve">15</t>
  </si>
  <si>
    <t xml:space="preserve">Laufende Instandhaltung Tiefgarage (Torwartung / Markierung)</t>
  </si>
  <si>
    <t xml:space="preserve">Stellplatz</t>
  </si>
  <si>
    <t xml:space="preserve">Wartung Rolltor, Brandschutztür &amp; Markierungen TG</t>
  </si>
  <si>
    <t xml:space="preserve">16</t>
  </si>
  <si>
    <t xml:space="preserve">Bank- &amp; Kontoführungsgebühren / Portokosten / ETV-Raummiete</t>
  </si>
  <si>
    <t xml:space="preserve">Kosten WEG-Girokonto, Rundschreiben, Eigentümerversammlung</t>
  </si>
  <si>
    <t xml:space="preserve">17</t>
  </si>
  <si>
    <t xml:space="preserve">Rechts- &amp; Beiratsberatung / Gerichtskostenpauschale</t>
  </si>
  <si>
    <t xml:space="preserve">Rückstellung für Rechtsfragen &amp; anwaltliche Erstberatung</t>
  </si>
  <si>
    <t xml:space="preserve">18</t>
  </si>
  <si>
    <t xml:space="preserve">Vermögensschaden-Haftpflicht &amp; D&amp;O für Beirat</t>
  </si>
  <si>
    <t xml:space="preserve">Absicherung der ehrenamtlichen Beiräte</t>
  </si>
  <si>
    <t xml:space="preserve">Zwischensumme B. Nicht umlagefähige Verwaltungskosten</t>
  </si>
  <si>
    <t xml:space="preserve">C. ZUFÜHRUNG ZUR ERHALTUNGSRÜCKLAGE (§ 19 ABS. 2 NR. 2 &amp; § 28 ABS. 1 NR. 2 WEG)</t>
  </si>
  <si>
    <t xml:space="preserve">19</t>
  </si>
  <si>
    <t xml:space="preserve">Reguläre Zuführung Erhaltungsrücklage Wohnungen / Teileigentum</t>
  </si>
  <si>
    <t xml:space="preserve">§ 19 Abs. 2 Nr. 2 WEG</t>
  </si>
  <si>
    <t xml:space="preserve">Zuführung Wohngebäude (ca. 21,50 €/m² p. a.)</t>
  </si>
  <si>
    <t xml:space="preserve">20</t>
  </si>
  <si>
    <t xml:space="preserve">Sonderzuführung Erhaltungsrücklage Tiefgarage / Duplex</t>
  </si>
  <si>
    <t xml:space="preserve">Zweckgebundene Rücklage Tiefgaragensanierung (220 €/Stellplatz)</t>
  </si>
  <si>
    <t xml:space="preserve">Zwischensumme C. Zuführung Erhaltungsrücklage</t>
  </si>
  <si>
    <t xml:space="preserve">GESAMTSUMME LAUFENDE BEWIRTSCHAFTUNGSKOSTEN (A + B)</t>
  </si>
  <si>
    <t xml:space="preserve">GESAMTSUMME ERHALTUNGSRÜCKLAGE (C)</t>
  </si>
  <si>
    <t xml:space="preserve">GESAMTWIRTSCHAFTSPLAN 2026: GESAMTKOSTEN (A + B + C)</t>
  </si>
  <si>
    <t xml:space="preserve">EINZELWIRTSCHAFTSPLÄNE &amp; HAUSGELDTABELLE 2026</t>
  </si>
  <si>
    <t xml:space="preserve">WEG Sonnenhof, Musterstraße 12-14, 80331 München | Aufteilung der Gesamtansätze auf die 8 Sondereigentumseinheiten</t>
  </si>
  <si>
    <t xml:space="preserve">Gesamtes Hausgeld p. M.</t>
  </si>
  <si>
    <t xml:space="preserve">Davon lfd. Bewirtschaftung p. M.</t>
  </si>
  <si>
    <t xml:space="preserve">Davon Erhaltungsrücklage p. M.</t>
  </si>
  <si>
    <t xml:space="preserve">Status Wirtschaftsplan</t>
  </si>
  <si>
    <t xml:space="preserve">ABGESTIMMT &amp; PLAUDIBEL</t>
  </si>
  <si>
    <t xml:space="preserve">100.00 % Umlagequote</t>
  </si>
  <si>
    <t xml:space="preserve">WE-Nr.</t>
  </si>
  <si>
    <t xml:space="preserve">Eigentümer</t>
  </si>
  <si>
    <t xml:space="preserve">Lfd. Kosten p. M.</t>
  </si>
  <si>
    <t xml:space="preserve">Lfd. Kosten p. a.</t>
  </si>
  <si>
    <t xml:space="preserve">Rücklage p. M.</t>
  </si>
  <si>
    <t xml:space="preserve">Rücklage p. a.</t>
  </si>
  <si>
    <t xml:space="preserve">Hausgeld p. M. (Gesamt)</t>
  </si>
  <si>
    <t xml:space="preserve">Hausgeld p. a. (Gesamt)</t>
  </si>
  <si>
    <t xml:space="preserve">MEA-Anteil</t>
  </si>
  <si>
    <t xml:space="preserve">GESAMTSUMME ALLER EINZELWIRTSCHAFTSPLÄNE</t>
  </si>
  <si>
    <t xml:space="preserve">MUSTER-EINZELWIRTSCHAFTSPLAN: WOHNUNG 01 (DR. CLAUDIA WEBER) – DETAILAUFSTELLUNG</t>
  </si>
  <si>
    <t xml:space="preserve">Gesamtkosten 2026</t>
  </si>
  <si>
    <t xml:space="preserve">Gesamtbasis WEG</t>
  </si>
  <si>
    <t xml:space="preserve">Anteil WE 01</t>
  </si>
  <si>
    <t xml:space="preserve">Jahresanteil (€)</t>
  </si>
  <si>
    <t xml:space="preserve">Monatl. Hausgeld (€)</t>
  </si>
  <si>
    <t xml:space="preserve">Rechtsgrundlage / Notiz</t>
  </si>
  <si>
    <t xml:space="preserve">Status</t>
  </si>
  <si>
    <t xml:space="preserve">Wohnfläche (78,50 m²)</t>
  </si>
  <si>
    <t xml:space="preserve">Umlagefähig</t>
  </si>
  <si>
    <t xml:space="preserve">Verbrauch (850 VE)</t>
  </si>
  <si>
    <t xml:space="preserve">Personen (2 Pers.)</t>
  </si>
  <si>
    <t xml:space="preserve">MEA (112 / 1.000)</t>
  </si>
  <si>
    <t xml:space="preserve">1 Wohneinheit</t>
  </si>
  <si>
    <t xml:space="preserve">Nicht umlagef.</t>
  </si>
  <si>
    <t xml:space="preserve">1 Stellplatz</t>
  </si>
  <si>
    <t xml:space="preserve">Rücklage</t>
  </si>
  <si>
    <t xml:space="preserve">GESAMTSUMME WOHNUNG 01 (HAUSGELD-VORSCHUSS 2026)</t>
  </si>
  <si>
    <t xml:space="preserve">Monatlicher Zahlbetrag WE 01</t>
  </si>
  <si>
    <t xml:space="preserve">Geprüft</t>
  </si>
  <si>
    <t xml:space="preserve">STAMMDATEN, VERTEILUNGSSCHLÜSSEL &amp; LIEGENSCHAFTSREGISTER</t>
  </si>
  <si>
    <t xml:space="preserve">Grundlegende Stammdaten der WEG Sonnenhof, Beschlusslage und Einheiten-Übersicht</t>
  </si>
  <si>
    <t xml:space="preserve">1. Allgemeine Objektdaten &amp; Kontoverbindungen</t>
  </si>
  <si>
    <t xml:space="preserve">Liegenschaft / Objekt:</t>
  </si>
  <si>
    <t xml:space="preserve">WEG Sonnenhof, Musterstraße 12-14, 80331 München</t>
  </si>
  <si>
    <t xml:space="preserve">WEG-Verwaltung:</t>
  </si>
  <si>
    <t xml:space="preserve">Immobilienverwaltung Bavaria GmbH</t>
  </si>
  <si>
    <t xml:space="preserve">Wirtschaftsjahr:</t>
  </si>
  <si>
    <t xml:space="preserve">01.01.2026 bis 31.12.2026</t>
  </si>
  <si>
    <t xml:space="preserve">Zuständiger Verwalter:</t>
  </si>
  <si>
    <t xml:space="preserve">Herr Markus Huber (Zertifizierter Verwalter)</t>
  </si>
  <si>
    <t xml:space="preserve">Teilungserklärung vom:</t>
  </si>
  <si>
    <t xml:space="preserve">14.06.1998 (Notariat Dr. Schmidt, UR-Nr. 1892/98)</t>
  </si>
  <si>
    <t xml:space="preserve">Bankverbindung Hausgeld:</t>
  </si>
  <si>
    <t xml:space="preserve">DE44 7002 0270 0012 3456 78 (Stadtsparkasse)</t>
  </si>
  <si>
    <t xml:space="preserve">Verwaltungsbeirat (Vorsitz):</t>
  </si>
  <si>
    <t xml:space="preserve">Frau Dr. Claudia Weber</t>
  </si>
  <si>
    <t xml:space="preserve">Bankverbindung Rücklage:</t>
  </si>
  <si>
    <t xml:space="preserve">DE89 7002 0270 0098 7654 32 (Stadtsparkasse Festgeld)</t>
  </si>
  <si>
    <t xml:space="preserve">2. Verteilungsschlüssel im Wirtschaftsplan (§ 16 Abs. 1 &amp; 2 WEG / HeizkostenV)</t>
  </si>
  <si>
    <t xml:space="preserve">Schlüssel-Kürzel</t>
  </si>
  <si>
    <t xml:space="preserve">Bezeichnung des Schlüssels</t>
  </si>
  <si>
    <t xml:space="preserve">Einheit</t>
  </si>
  <si>
    <t xml:space="preserve">Gesetzl. / Vertragl. Rechtsgrundlage</t>
  </si>
  <si>
    <t xml:space="preserve">Miteigentumsanteile lt. Teilungserklärung</t>
  </si>
  <si>
    <t xml:space="preserve">MEA / 1.000stel</t>
  </si>
  <si>
    <t xml:space="preserve">§ 16 Abs. 1 WEG / Teilungserklärung</t>
  </si>
  <si>
    <t xml:space="preserve">Wohn- &amp; Nutzfläche in Quadratmetern</t>
  </si>
  <si>
    <t xml:space="preserve">m²</t>
  </si>
  <si>
    <t xml:space="preserve">§ 16 Abs. 2 WEG / ETV-Beschluss</t>
  </si>
  <si>
    <t xml:space="preserve">Pauschale Verteilung nach Wohn-/Teileinheiten</t>
  </si>
  <si>
    <t xml:space="preserve">Einheiten (Stk.)</t>
  </si>
  <si>
    <t xml:space="preserve">Bewohneranzahl / Kopfzahl (Stichtagsbezogen)</t>
  </si>
  <si>
    <t xml:space="preserve">ETV-Beschluss gem. § 16 Abs. 2 WEG</t>
  </si>
  <si>
    <t xml:space="preserve">Heizkosten nach Verbrauch (Heizkostenverordnung)</t>
  </si>
  <si>
    <t xml:space="preserve">Verbrauchseinheiten (VE)</t>
  </si>
  <si>
    <t xml:space="preserve">§§ 7, 8 HeizkostenV (70 % Verbrauch)</t>
  </si>
  <si>
    <t xml:space="preserve">Tiefgaragenstellplätze (TG-Instandhaltung)</t>
  </si>
  <si>
    <t xml:space="preserve">Stellplätze</t>
  </si>
  <si>
    <t xml:space="preserve">Teilungserklärung / Sonderzuordnung</t>
  </si>
  <si>
    <t xml:space="preserve">3. Einheiten- &amp; Eigentümerverzeichnis (Stammbaum der Liegenschaft)</t>
  </si>
  <si>
    <t xml:space="preserve">Eigentümer (Name, Vorname)</t>
  </si>
  <si>
    <t xml:space="preserve">Lage / Geschoss</t>
  </si>
  <si>
    <t xml:space="preserve">Wohnfläche (m²)</t>
  </si>
  <si>
    <t xml:space="preserve">MEA (Miteigentumsanteil)</t>
  </si>
  <si>
    <t xml:space="preserve">Heizung VE</t>
  </si>
  <si>
    <t xml:space="preserve">TG-Stellplätze</t>
  </si>
  <si>
    <t xml:space="preserve">Status / Nutzung</t>
  </si>
  <si>
    <t xml:space="preserve">WE 01</t>
  </si>
  <si>
    <t xml:space="preserve">Dr. Weber, Claudia</t>
  </si>
  <si>
    <t xml:space="preserve">EG links</t>
  </si>
  <si>
    <t xml:space="preserve">Selbstnutzer</t>
  </si>
  <si>
    <t xml:space="preserve">WE 02</t>
  </si>
  <si>
    <t xml:space="preserve">Müller, Thomas &amp; Sabine</t>
  </si>
  <si>
    <t xml:space="preserve">EG rechts</t>
  </si>
  <si>
    <t xml:space="preserve">WE 03</t>
  </si>
  <si>
    <t xml:space="preserve">Bauer, Maximilian</t>
  </si>
  <si>
    <t xml:space="preserve">1. OG links</t>
  </si>
  <si>
    <t xml:space="preserve">Vermietet</t>
  </si>
  <si>
    <t xml:space="preserve">WE 04</t>
  </si>
  <si>
    <t xml:space="preserve">Kaufmann, Stefan &amp; Julia</t>
  </si>
  <si>
    <t xml:space="preserve">1. OG rechts</t>
  </si>
  <si>
    <t xml:space="preserve">WE 05</t>
  </si>
  <si>
    <t xml:space="preserve">Alvarez, Sofia</t>
  </si>
  <si>
    <t xml:space="preserve">2. OG links</t>
  </si>
  <si>
    <t xml:space="preserve">WE 06</t>
  </si>
  <si>
    <t xml:space="preserve">Schmidt, Alexander</t>
  </si>
  <si>
    <t xml:space="preserve">2. OG rechts</t>
  </si>
  <si>
    <t xml:space="preserve">WE 07</t>
  </si>
  <si>
    <t xml:space="preserve">Huber, Franziska</t>
  </si>
  <si>
    <t xml:space="preserve">3. OG links (DG)</t>
  </si>
  <si>
    <t xml:space="preserve">WE 08</t>
  </si>
  <si>
    <t xml:space="preserve">Zimmermann, Peter</t>
  </si>
  <si>
    <t xml:space="preserve">3. OG rechts (DG)</t>
  </si>
  <si>
    <t xml:space="preserve">GESAMTSUMME DER LIEGENSCHAFT</t>
  </si>
  <si>
    <t xml:space="preserve">8 Einheiten voll belegt</t>
  </si>
  <si>
    <t xml:space="preserve">WIRTSCHAFTSPLAN-PRÜFUNG &amp; PLAUSIBILITÄTSKONTROLLE</t>
  </si>
  <si>
    <t xml:space="preserve">Prüfpfad für Beirat, Verwalter und Rechnungsprüfer gem. § 28 und § 29 WEG</t>
  </si>
  <si>
    <t xml:space="preserve">1. Plausibilitätsprüfungen &amp; Abstimmungsnachweis (Automatische Validierung)</t>
  </si>
  <si>
    <t xml:space="preserve">Prüffeld / Kontrollposition</t>
  </si>
  <si>
    <t xml:space="preserve">Sollwert / Referenzwert</t>
  </si>
  <si>
    <t xml:space="preserve">Istwert / Berechneter Wert</t>
  </si>
  <si>
    <t xml:space="preserve">Differenz</t>
  </si>
  <si>
    <t xml:space="preserve">Toleranz</t>
  </si>
  <si>
    <t xml:space="preserve">Prüfstatus / Ergebnis</t>
  </si>
  <si>
    <t xml:space="preserve">Summe Miteigentumsanteile (MEA)</t>
  </si>
  <si>
    <t xml:space="preserve">0.00 MEA</t>
  </si>
  <si>
    <t xml:space="preserve">Gesamtwirtschaftsplan vs. Summe Einzelpläne</t>
  </si>
  <si>
    <t xml:space="preserve">0.00 €</t>
  </si>
  <si>
    <t xml:space="preserve">Laufende Bewirtschaftung vs. Einzelpläne</t>
  </si>
  <si>
    <t xml:space="preserve">Erhaltungsrücklage vs. Einzelpläne</t>
  </si>
  <si>
    <t xml:space="preserve">Rücklagenzuführung Wohngebäude je m² p. a.</t>
  </si>
  <si>
    <t xml:space="preserve">&gt; 15,00 €</t>
  </si>
  <si>
    <t xml:space="preserve">Kostensteigerung Gesamtjahr ggü. Vorjahr</t>
  </si>
  <si>
    <t xml:space="preserve">&lt; 10.0%</t>
  </si>
  <si>
    <t xml:space="preserve">2. Vorschau Erhaltungsrücklagen-Entwicklung (§ 19 Abs. 2 Nr. 2 WEG)</t>
  </si>
  <si>
    <t xml:space="preserve">Rücklagen-Kategorie</t>
  </si>
  <si>
    <t xml:space="preserve">Stand per 01.01.2026</t>
  </si>
  <si>
    <t xml:space="preserve">Geplante Zuführung 2026</t>
  </si>
  <si>
    <t xml:space="preserve">Geplante Entnahmen 2026</t>
  </si>
  <si>
    <t xml:space="preserve">Voraussichtl. Stand 31.12.2026</t>
  </si>
  <si>
    <t xml:space="preserve">Status / Liquiditätspolster</t>
  </si>
  <si>
    <t xml:space="preserve">Erhaltungsrücklage Wohngebäude / Allgemein</t>
  </si>
  <si>
    <t xml:space="preserve">Solide Reserve</t>
  </si>
  <si>
    <t xml:space="preserve">Sonderrücklage Tiefgarage / Stellplätze</t>
  </si>
  <si>
    <t xml:space="preserve">Ansparphase Torantrieb</t>
  </si>
  <si>
    <t xml:space="preserve">GESAMTE ERHALTUNGSRÜCKLAGE WEG</t>
  </si>
  <si>
    <t xml:space="preserve">Liquidität gesichert</t>
  </si>
  <si>
    <t xml:space="preserve">LEITFADEN, RECHTSGRUNDLAGEN &amp; CHECKLISTE ZUM WIRTSCHAFTSPLAN</t>
  </si>
  <si>
    <t xml:space="preserve">Wichtige rechtliche Vorgaben gem. WEMoG / § 28 WEG, Praxis-Tipps und Prüfschritte</t>
  </si>
  <si>
    <t xml:space="preserve">1. Gesetzliche Vorgaben gem. § 28 WEG (Wohnungseigentumsmodernisierungsgesetz - WEMoG)</t>
  </si>
  <si>
    <t xml:space="preserve">§ 28 Abs. 1 WEG - Pflicht zur Aufstellung:</t>
  </si>
  <si>
    <t xml:space="preserve">Der Verwalter hat jeweils für ein Kalenderjahr einen Wirtschaftsplan aufzustellen, der die voraussichtlichen Einnahmen und Ausgaben, die anteilige Verpflichtung der Wohnungseigentümer zur Lasten- und Kostentragung sowie die Beiträge zur Erhaltungsrücklage enthält.</t>
  </si>
  <si>
    <t xml:space="preserve">Beschlussgegenstand gem. § 28 Abs. 1 Satz 1 WEG:</t>
  </si>
  <si>
    <t xml:space="preserve">Beschlossen wird über die Pflicht der Wohnungseigentümer zur Leistung der im Wirtschaftsplan ausgewiesenen Vorschüsse (Hausgeld). Der Wirtschaftsplan selbst ist die rechnerische Grundlage für diesen Beschluss.</t>
  </si>
  <si>
    <t xml:space="preserve">Abgrenzung zur Jahresabrechnung (§ 28 Abs. 2 WEG):</t>
  </si>
  <si>
    <t xml:space="preserve">Der Wirtschaftsplan ist rein zukunftsorientiert (Prognose / Vorschuss). Die spätere Jahresabrechnung rechnet die tatsächlichen Ist-Einnahmen und Ist-Ausgaben centgenau gegen die geleisteten Vorschüsse ab.</t>
  </si>
  <si>
    <t xml:space="preserve">Erhaltungsrücklage (§ 19 Abs. 2 Nr. 2 WEG):</t>
  </si>
  <si>
    <t xml:space="preserve">Die Bildung einer angemessenen Erhaltungsrücklage gehört zu einer ordnungsmäßigen Verwaltung. Die Zuführungsbeträge sind im Wirtschaftsplan zwingend getrennt von den laufenden Betriebskosten auszuweisen.</t>
  </si>
  <si>
    <t xml:space="preserve">2. Checkliste für den Verwaltungsbeirat &amp; Wohnungseigentümer vor der Beschlussfassung</t>
  </si>
  <si>
    <t xml:space="preserve">Nr.</t>
  </si>
  <si>
    <t xml:space="preserve">Prüfschritt / Kontrollfrage</t>
  </si>
  <si>
    <t xml:space="preserve">Erläuterung &amp; Relevanz für den Beirat</t>
  </si>
  <si>
    <t xml:space="preserve">Empfohlene Vorgehensweise</t>
  </si>
  <si>
    <t xml:space="preserve">Prüfvermerk</t>
  </si>
  <si>
    <t xml:space="preserve">1</t>
  </si>
  <si>
    <t xml:space="preserve">Vollständigkeit der Kostenansätze</t>
  </si>
  <si>
    <t xml:space="preserve">Sind alle laufenden Verträge (Versicherung, Hausmeister, Wartung, Aufzug) berücksichtigt?</t>
  </si>
  <si>
    <t xml:space="preserve">Prüfung gegen Konten der letzten Jahresabrechnung</t>
  </si>
  <si>
    <t xml:space="preserve">2</t>
  </si>
  <si>
    <t xml:space="preserve">Ermittlung der Heizkosten</t>
  </si>
  <si>
    <t xml:space="preserve">Entspricht die Kostenaufteilung 30/70 bzw. 50/50 der HeizkostenV und der Abrechnung?</t>
  </si>
  <si>
    <t xml:space="preserve">Abgleich mit Heizkosten-Abrechnungsunternehmen</t>
  </si>
  <si>
    <t xml:space="preserve">3</t>
  </si>
  <si>
    <t xml:space="preserve">Plausibilität von Preissteigerungen</t>
  </si>
  <si>
    <t xml:space="preserve">Wurden bekannte Preiserhöhungen (z.B. Energie, Müll, Indexanpassung Verwalter) einkalkuliert?</t>
  </si>
  <si>
    <t xml:space="preserve">Sicherheitszuschlag von 3-5 % bei Energie einplanen</t>
  </si>
  <si>
    <t xml:space="preserve">4</t>
  </si>
  <si>
    <t xml:space="preserve">Angemessenheit Erhaltungsrücklage</t>
  </si>
  <si>
    <t xml:space="preserve">Reicht die Rücklagenzuführung für anstehende Sanierungen (Dach, Heizung, Fassade) aus?</t>
  </si>
  <si>
    <t xml:space="preserve">Sanierungsfahrplan (iSFP) oder Peterssche Formel prüfen</t>
  </si>
  <si>
    <t xml:space="preserve">5</t>
  </si>
  <si>
    <t xml:space="preserve">Abstimmung Einzelpläne = Gesamtplan</t>
  </si>
  <si>
    <t xml:space="preserve">Stimmt die Summe aller Eigentümer-Vorschüsse exakt mit den Gesamt-Ausgabenansätzen überein?</t>
  </si>
  <si>
    <t xml:space="preserve">Prüfblatt 'Kontrolle &amp; Plausibilität' kontrollieren</t>
  </si>
  <si>
    <t xml:space="preserve">6</t>
  </si>
  <si>
    <t xml:space="preserve">Beschlussfähigkeit &amp; Vorlaufzeit</t>
  </si>
  <si>
    <t xml:space="preserve">Wird der Wirtschaftsplan den Eigentümern mind. 2-3 Wochen vor der Versammlung übersandt?</t>
  </si>
  <si>
    <t xml:space="preserve">Gemeinsam mit ETV-Einladung fristgerecht versenden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</si>
</sst>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"/>
    <numFmt numFmtId="166" formatCode="0.0%"/>
    <numFmt numFmtId="167" formatCode="#,##0&quot; €&quot;"/>
    <numFmt numFmtId="168" formatCode="#,##0.00"/>
    <numFmt numFmtId="169" formatCode="#,##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B365D"/>
      <name val="Segoe UI"/>
      <family val="0"/>
      <charset val="1"/>
    </font>
    <font>
      <i val="true"/>
      <sz val="9"/>
      <color rgb="FF4B5563"/>
      <name val="Segoe UI"/>
      <family val="0"/>
      <charset val="1"/>
    </font>
    <font>
      <b val="true"/>
      <sz val="9"/>
      <color rgb="FF1B365D"/>
      <name val="Segoe UI"/>
      <family val="0"/>
      <charset val="1"/>
    </font>
    <font>
      <b val="true"/>
      <sz val="13"/>
      <color rgb="FF1B365D"/>
      <name val="Segoe UI"/>
      <family val="0"/>
      <charset val="1"/>
    </font>
    <font>
      <i val="true"/>
      <sz val="8"/>
      <color rgb="FF4B5563"/>
      <name val="Segoe UI"/>
      <family val="0"/>
      <charset val="1"/>
    </font>
    <font>
      <b val="true"/>
      <sz val="10"/>
      <color rgb="FFFFFFFF"/>
      <name val="Segoe UI"/>
      <family val="0"/>
      <charset val="1"/>
    </font>
    <font>
      <b val="true"/>
      <sz val="11"/>
      <color rgb="FF1B365D"/>
      <name val="Segoe UI"/>
      <family val="0"/>
      <charset val="1"/>
    </font>
    <font>
      <sz val="9"/>
      <color rgb="FF1F2937"/>
      <name val="Segoe UI"/>
      <family val="0"/>
      <charset val="1"/>
    </font>
    <font>
      <b val="true"/>
      <sz val="9"/>
      <color rgb="FF1F2937"/>
      <name val="Segoe UI"/>
      <family val="0"/>
      <charset val="1"/>
    </font>
    <font>
      <b val="true"/>
      <sz val="9.5"/>
      <color rgb="FF1B365D"/>
      <name val="Segoe UI"/>
      <family val="0"/>
      <charset val="1"/>
    </font>
    <font>
      <b val="true"/>
      <sz val="9.5"/>
      <color rgb="FF0D6E40"/>
      <name val="Segoe UI"/>
      <family val="0"/>
      <charset val="1"/>
    </font>
    <font>
      <b val="true"/>
      <sz val="11"/>
      <color rgb="FF0D6E40"/>
      <name val="Segoe U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8EEF5"/>
        <bgColor rgb="FFF8FAFC"/>
      </patternFill>
    </fill>
    <fill>
      <patternFill patternType="solid">
        <fgColor rgb="FF1B365D"/>
        <bgColor rgb="FF1F2937"/>
      </patternFill>
    </fill>
    <fill>
      <patternFill patternType="solid">
        <fgColor rgb="FFF8FAFC"/>
        <bgColor rgb="FFFFFFFF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 diagonalUp="false" diagonalDown="false">
      <left style="thin">
        <color rgb="FF2C4D75"/>
      </left>
      <right style="thin">
        <color rgb="FF2C4D75"/>
      </right>
      <top style="medium">
        <color rgb="FF1B365D"/>
      </top>
      <bottom style="medium">
        <color rgb="FF1B365D"/>
      </bottom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1B365D"/>
      </top>
      <bottom style="double">
        <color rgb="FF1B365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7" fontId="11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11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1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4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4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1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14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D6E4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8FAFC"/>
      <rgbColor rgb="FFE8EEF5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563"/>
      <rgbColor rgb="FF969696"/>
      <rgbColor rgb="FF1B365D"/>
      <rgbColor rgb="FF339966"/>
      <rgbColor rgb="FF003300"/>
      <rgbColor rgb="FF333300"/>
      <rgbColor rgb="FF993300"/>
      <rgbColor rgb="FF993366"/>
      <rgbColor rgb="FF2C4D75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8"/>
    <col collapsed="false" customWidth="true" hidden="false" outlineLevel="0" max="3" min="3" style="0" width="24"/>
    <col collapsed="false" customWidth="true" hidden="false" outlineLevel="0" max="4" min="4" style="0" width="15"/>
    <col collapsed="false" customWidth="true" hidden="false" outlineLevel="0" max="5" min="5" style="0" width="16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18"/>
    <col collapsed="false" customWidth="true" hidden="false" outlineLevel="0" max="9" min="9" style="0" width="14"/>
    <col collapsed="false" customWidth="true" hidden="false" outlineLevel="0" max="10" min="10" style="0" width="48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/>
      <c r="C4" s="3"/>
      <c r="D4" s="3"/>
      <c r="E4" s="3" t="s">
        <v>3</v>
      </c>
      <c r="F4" s="3"/>
      <c r="G4" s="3" t="s">
        <v>4</v>
      </c>
      <c r="H4" s="3"/>
      <c r="I4" s="3" t="s">
        <v>5</v>
      </c>
      <c r="J4" s="3"/>
    </row>
    <row r="5" customFormat="false" ht="16.15" hidden="false" customHeight="false" outlineLevel="0" collapsed="false">
      <c r="A5" s="4" t="n">
        <f aca="false">E39</f>
        <v>94428</v>
      </c>
      <c r="B5" s="4"/>
      <c r="C5" s="4"/>
      <c r="D5" s="4"/>
      <c r="E5" s="4" t="n">
        <f aca="false">E37</f>
        <v>77428</v>
      </c>
      <c r="F5" s="4"/>
      <c r="G5" s="4" t="n">
        <f aca="false">E38</f>
        <v>17000</v>
      </c>
      <c r="H5" s="4"/>
      <c r="I5" s="4" t="n">
        <f aca="false">G39</f>
        <v>7869</v>
      </c>
      <c r="J5" s="4"/>
    </row>
    <row r="6" customFormat="false" ht="15" hidden="false" customHeight="false" outlineLevel="0" collapsed="false">
      <c r="A6" s="5" t="n">
        <f aca="false">(E39-D39)/D39</f>
        <v>0.0579456843237429</v>
      </c>
      <c r="B6" s="5"/>
      <c r="C6" s="5"/>
      <c r="D6" s="5"/>
      <c r="E6" s="5" t="n">
        <f aca="false">E37/E39</f>
        <v>0.819968653365527</v>
      </c>
      <c r="F6" s="5"/>
      <c r="G6" s="5" t="n">
        <f aca="false">E38/E39</f>
        <v>0.180031346634473</v>
      </c>
      <c r="H6" s="5"/>
      <c r="I6" s="6" t="n">
        <f aca="false">G39/8</f>
        <v>983.625</v>
      </c>
      <c r="J6" s="6"/>
    </row>
    <row r="8" customFormat="false" ht="28.35" hidden="false" customHeight="false" outlineLevel="0" collapsed="false">
      <c r="A8" s="7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  <c r="H8" s="7" t="s">
        <v>13</v>
      </c>
      <c r="I8" s="7" t="s">
        <v>14</v>
      </c>
      <c r="J8" s="7" t="s">
        <v>15</v>
      </c>
    </row>
    <row r="9" customFormat="false" ht="15" hidden="false" customHeight="false" outlineLevel="0" collapsed="false">
      <c r="A9" s="8" t="s">
        <v>16</v>
      </c>
      <c r="B9" s="8"/>
      <c r="C9" s="8"/>
      <c r="D9" s="8"/>
      <c r="E9" s="8"/>
      <c r="F9" s="8"/>
      <c r="G9" s="8"/>
      <c r="H9" s="8"/>
      <c r="I9" s="8"/>
      <c r="J9" s="8"/>
    </row>
    <row r="10" customFormat="false" ht="15" hidden="false" customHeight="false" outlineLevel="0" collapsed="false">
      <c r="A10" s="9" t="s">
        <v>17</v>
      </c>
      <c r="B10" s="10" t="s">
        <v>18</v>
      </c>
      <c r="C10" s="10" t="s">
        <v>19</v>
      </c>
      <c r="D10" s="11" t="n">
        <v>5800</v>
      </c>
      <c r="E10" s="11" t="n">
        <v>6200</v>
      </c>
      <c r="F10" s="12" t="n">
        <f aca="false">(E10-D10)/D10</f>
        <v>0.0689655172413793</v>
      </c>
      <c r="G10" s="13" t="n">
        <f aca="false">E10/12</f>
        <v>516.666666666667</v>
      </c>
      <c r="H10" s="9" t="s">
        <v>20</v>
      </c>
      <c r="I10" s="14" t="n">
        <f aca="false">'Stammdaten &amp; Schlüssel'!$C$12</f>
        <v>700.5</v>
      </c>
      <c r="J10" s="10" t="s">
        <v>21</v>
      </c>
    </row>
    <row r="11" customFormat="false" ht="15" hidden="false" customHeight="false" outlineLevel="0" collapsed="false">
      <c r="A11" s="15" t="s">
        <v>22</v>
      </c>
      <c r="B11" s="16" t="s">
        <v>23</v>
      </c>
      <c r="C11" s="16" t="s">
        <v>19</v>
      </c>
      <c r="D11" s="17" t="n">
        <v>13400</v>
      </c>
      <c r="E11" s="17" t="n">
        <v>14400</v>
      </c>
      <c r="F11" s="18" t="n">
        <f aca="false">(E11-D11)/D11</f>
        <v>0.0746268656716418</v>
      </c>
      <c r="G11" s="19" t="n">
        <f aca="false">E11/12</f>
        <v>1200</v>
      </c>
      <c r="H11" s="15" t="s">
        <v>24</v>
      </c>
      <c r="I11" s="20" t="n">
        <f aca="false">'Stammdaten &amp; Schlüssel'!$C$15</f>
        <v>7500</v>
      </c>
      <c r="J11" s="16" t="s">
        <v>25</v>
      </c>
    </row>
    <row r="12" customFormat="false" ht="15" hidden="false" customHeight="false" outlineLevel="0" collapsed="false">
      <c r="A12" s="9" t="s">
        <v>26</v>
      </c>
      <c r="B12" s="10" t="s">
        <v>27</v>
      </c>
      <c r="C12" s="10" t="s">
        <v>28</v>
      </c>
      <c r="D12" s="11" t="n">
        <v>6500</v>
      </c>
      <c r="E12" s="11" t="n">
        <v>6800</v>
      </c>
      <c r="F12" s="12" t="n">
        <f aca="false">(E12-D12)/D12</f>
        <v>0.0461538461538462</v>
      </c>
      <c r="G12" s="13" t="n">
        <f aca="false">E12/12</f>
        <v>566.666666666667</v>
      </c>
      <c r="H12" s="9" t="s">
        <v>29</v>
      </c>
      <c r="I12" s="14" t="n">
        <f aca="false">'Stammdaten &amp; Schlüssel'!$C$14</f>
        <v>15</v>
      </c>
      <c r="J12" s="10" t="s">
        <v>30</v>
      </c>
    </row>
    <row r="13" customFormat="false" ht="15" hidden="false" customHeight="false" outlineLevel="0" collapsed="false">
      <c r="A13" s="15" t="s">
        <v>31</v>
      </c>
      <c r="B13" s="16" t="s">
        <v>32</v>
      </c>
      <c r="C13" s="16" t="s">
        <v>33</v>
      </c>
      <c r="D13" s="17" t="n">
        <v>3150</v>
      </c>
      <c r="E13" s="17" t="n">
        <v>3300</v>
      </c>
      <c r="F13" s="18" t="n">
        <f aca="false">(E13-D13)/D13</f>
        <v>0.0476190476190476</v>
      </c>
      <c r="G13" s="19" t="n">
        <f aca="false">E13/12</f>
        <v>275</v>
      </c>
      <c r="H13" s="15" t="s">
        <v>34</v>
      </c>
      <c r="I13" s="20" t="n">
        <f aca="false">'Stammdaten &amp; Schlüssel'!$C$11</f>
        <v>1000</v>
      </c>
      <c r="J13" s="16" t="s">
        <v>35</v>
      </c>
    </row>
    <row r="14" customFormat="false" ht="15" hidden="false" customHeight="false" outlineLevel="0" collapsed="false">
      <c r="A14" s="9" t="s">
        <v>36</v>
      </c>
      <c r="B14" s="10" t="s">
        <v>37</v>
      </c>
      <c r="C14" s="10" t="s">
        <v>38</v>
      </c>
      <c r="D14" s="11" t="n">
        <v>4100</v>
      </c>
      <c r="E14" s="11" t="n">
        <v>4300</v>
      </c>
      <c r="F14" s="12" t="n">
        <f aca="false">(E14-D14)/D14</f>
        <v>0.0487804878048781</v>
      </c>
      <c r="G14" s="13" t="n">
        <f aca="false">E14/12</f>
        <v>358.333333333333</v>
      </c>
      <c r="H14" s="9" t="s">
        <v>39</v>
      </c>
      <c r="I14" s="14" t="n">
        <f aca="false">'Stammdaten &amp; Schlüssel'!$C$13</f>
        <v>8</v>
      </c>
      <c r="J14" s="10" t="s">
        <v>40</v>
      </c>
    </row>
    <row r="15" customFormat="false" ht="15" hidden="false" customHeight="false" outlineLevel="0" collapsed="false">
      <c r="A15" s="15" t="s">
        <v>41</v>
      </c>
      <c r="B15" s="16" t="s">
        <v>42</v>
      </c>
      <c r="C15" s="16" t="s">
        <v>43</v>
      </c>
      <c r="D15" s="17" t="n">
        <v>3600</v>
      </c>
      <c r="E15" s="17" t="n">
        <v>3800</v>
      </c>
      <c r="F15" s="18" t="n">
        <f aca="false">(E15-D15)/D15</f>
        <v>0.0555555555555556</v>
      </c>
      <c r="G15" s="19" t="n">
        <f aca="false">E15/12</f>
        <v>316.666666666667</v>
      </c>
      <c r="H15" s="15" t="s">
        <v>20</v>
      </c>
      <c r="I15" s="20" t="n">
        <f aca="false">'Stammdaten &amp; Schlüssel'!$C$12</f>
        <v>700.5</v>
      </c>
      <c r="J15" s="16" t="s">
        <v>44</v>
      </c>
    </row>
    <row r="16" customFormat="false" ht="15" hidden="false" customHeight="false" outlineLevel="0" collapsed="false">
      <c r="A16" s="9" t="s">
        <v>45</v>
      </c>
      <c r="B16" s="10" t="s">
        <v>46</v>
      </c>
      <c r="C16" s="10" t="s">
        <v>47</v>
      </c>
      <c r="D16" s="11" t="n">
        <v>4500</v>
      </c>
      <c r="E16" s="11" t="n">
        <v>4800</v>
      </c>
      <c r="F16" s="12" t="n">
        <f aca="false">(E16-D16)/D16</f>
        <v>0.0666666666666667</v>
      </c>
      <c r="G16" s="13" t="n">
        <f aca="false">E16/12</f>
        <v>400</v>
      </c>
      <c r="H16" s="9" t="s">
        <v>34</v>
      </c>
      <c r="I16" s="14" t="n">
        <f aca="false">'Stammdaten &amp; Schlüssel'!$C$11</f>
        <v>1000</v>
      </c>
      <c r="J16" s="10" t="s">
        <v>48</v>
      </c>
    </row>
    <row r="17" customFormat="false" ht="15" hidden="false" customHeight="false" outlineLevel="0" collapsed="false">
      <c r="A17" s="15" t="s">
        <v>49</v>
      </c>
      <c r="B17" s="16" t="s">
        <v>50</v>
      </c>
      <c r="C17" s="16" t="s">
        <v>51</v>
      </c>
      <c r="D17" s="17" t="n">
        <v>2100</v>
      </c>
      <c r="E17" s="17" t="n">
        <v>2250</v>
      </c>
      <c r="F17" s="18" t="n">
        <f aca="false">(E17-D17)/D17</f>
        <v>0.0714285714285714</v>
      </c>
      <c r="G17" s="19" t="n">
        <f aca="false">E17/12</f>
        <v>187.5</v>
      </c>
      <c r="H17" s="15" t="s">
        <v>34</v>
      </c>
      <c r="I17" s="20" t="n">
        <f aca="false">'Stammdaten &amp; Schlüssel'!$C$11</f>
        <v>1000</v>
      </c>
      <c r="J17" s="16" t="s">
        <v>52</v>
      </c>
    </row>
    <row r="18" customFormat="false" ht="15" hidden="false" customHeight="false" outlineLevel="0" collapsed="false">
      <c r="A18" s="9" t="s">
        <v>53</v>
      </c>
      <c r="B18" s="10" t="s">
        <v>54</v>
      </c>
      <c r="C18" s="10" t="s">
        <v>55</v>
      </c>
      <c r="D18" s="11" t="n">
        <v>5900</v>
      </c>
      <c r="E18" s="11" t="n">
        <v>6300</v>
      </c>
      <c r="F18" s="12" t="n">
        <f aca="false">(E18-D18)/D18</f>
        <v>0.0677966101694915</v>
      </c>
      <c r="G18" s="13" t="n">
        <f aca="false">E18/12</f>
        <v>525</v>
      </c>
      <c r="H18" s="9" t="s">
        <v>34</v>
      </c>
      <c r="I18" s="14" t="n">
        <f aca="false">'Stammdaten &amp; Schlüssel'!$C$11</f>
        <v>1000</v>
      </c>
      <c r="J18" s="10" t="s">
        <v>56</v>
      </c>
    </row>
    <row r="19" customFormat="false" ht="15" hidden="false" customHeight="false" outlineLevel="0" collapsed="false">
      <c r="A19" s="15" t="s">
        <v>57</v>
      </c>
      <c r="B19" s="16" t="s">
        <v>58</v>
      </c>
      <c r="C19" s="16" t="s">
        <v>59</v>
      </c>
      <c r="D19" s="17" t="n">
        <v>7200</v>
      </c>
      <c r="E19" s="17" t="n">
        <v>7500</v>
      </c>
      <c r="F19" s="18" t="n">
        <f aca="false">(E19-D19)/D19</f>
        <v>0.0416666666666667</v>
      </c>
      <c r="G19" s="19" t="n">
        <f aca="false">E19/12</f>
        <v>625</v>
      </c>
      <c r="H19" s="15" t="s">
        <v>34</v>
      </c>
      <c r="I19" s="20" t="n">
        <f aca="false">'Stammdaten &amp; Schlüssel'!$C$11</f>
        <v>1000</v>
      </c>
      <c r="J19" s="16" t="s">
        <v>60</v>
      </c>
    </row>
    <row r="20" customFormat="false" ht="15" hidden="false" customHeight="false" outlineLevel="0" collapsed="false">
      <c r="A20" s="9" t="s">
        <v>61</v>
      </c>
      <c r="B20" s="10" t="s">
        <v>62</v>
      </c>
      <c r="C20" s="10" t="s">
        <v>63</v>
      </c>
      <c r="D20" s="11" t="n">
        <v>1450</v>
      </c>
      <c r="E20" s="11" t="n">
        <v>1450</v>
      </c>
      <c r="F20" s="12" t="n">
        <f aca="false">(E20-D20)/D20</f>
        <v>0</v>
      </c>
      <c r="G20" s="13" t="n">
        <f aca="false">E20/12</f>
        <v>120.833333333333</v>
      </c>
      <c r="H20" s="9" t="s">
        <v>20</v>
      </c>
      <c r="I20" s="14" t="n">
        <f aca="false">'Stammdaten &amp; Schlüssel'!$C$12</f>
        <v>700.5</v>
      </c>
      <c r="J20" s="10" t="s">
        <v>64</v>
      </c>
    </row>
    <row r="21" customFormat="false" ht="15" hidden="false" customHeight="false" outlineLevel="0" collapsed="false">
      <c r="A21" s="15" t="s">
        <v>65</v>
      </c>
      <c r="B21" s="16" t="s">
        <v>66</v>
      </c>
      <c r="C21" s="16" t="s">
        <v>67</v>
      </c>
      <c r="D21" s="17" t="n">
        <v>880</v>
      </c>
      <c r="E21" s="17" t="n">
        <v>920</v>
      </c>
      <c r="F21" s="18" t="n">
        <f aca="false">(E21-D21)/D21</f>
        <v>0.0454545454545455</v>
      </c>
      <c r="G21" s="19" t="n">
        <f aca="false">E21/12</f>
        <v>76.6666666666667</v>
      </c>
      <c r="H21" s="15" t="s">
        <v>39</v>
      </c>
      <c r="I21" s="20" t="n">
        <f aca="false">'Stammdaten &amp; Schlüssel'!$C$13</f>
        <v>8</v>
      </c>
      <c r="J21" s="16" t="s">
        <v>68</v>
      </c>
    </row>
    <row r="22" customFormat="false" ht="15" hidden="false" customHeight="false" outlineLevel="0" collapsed="false">
      <c r="A22" s="9" t="s">
        <v>69</v>
      </c>
      <c r="B22" s="10" t="s">
        <v>70</v>
      </c>
      <c r="C22" s="10" t="s">
        <v>67</v>
      </c>
      <c r="D22" s="11" t="n">
        <v>1250</v>
      </c>
      <c r="E22" s="11" t="n">
        <v>1350</v>
      </c>
      <c r="F22" s="12" t="n">
        <f aca="false">(E22-D22)/D22</f>
        <v>0.08</v>
      </c>
      <c r="G22" s="13" t="n">
        <f aca="false">E22/12</f>
        <v>112.5</v>
      </c>
      <c r="H22" s="9" t="s">
        <v>34</v>
      </c>
      <c r="I22" s="14" t="n">
        <f aca="false">'Stammdaten &amp; Schlüssel'!$C$11</f>
        <v>1000</v>
      </c>
      <c r="J22" s="10" t="s">
        <v>71</v>
      </c>
    </row>
    <row r="23" customFormat="false" ht="15" hidden="false" customHeight="false" outlineLevel="0" collapsed="false">
      <c r="A23" s="21" t="s">
        <v>72</v>
      </c>
      <c r="B23" s="21"/>
      <c r="C23" s="21"/>
      <c r="D23" s="22" t="n">
        <f aca="false">SUM(D10:D22)</f>
        <v>59830</v>
      </c>
      <c r="E23" s="22" t="n">
        <f aca="false">SUM(E10:E22)</f>
        <v>63370</v>
      </c>
      <c r="F23" s="23" t="n">
        <f aca="false">(E23-D23)/D23</f>
        <v>0.0591676416513455</v>
      </c>
      <c r="G23" s="24" t="n">
        <f aca="false">SUM(G10:G22)</f>
        <v>5280.83333333333</v>
      </c>
      <c r="H23" s="21"/>
      <c r="I23" s="21"/>
      <c r="J23" s="21"/>
    </row>
    <row r="24" customFormat="false" ht="15" hidden="false" customHeight="false" outlineLevel="0" collapsed="false">
      <c r="A24" s="8" t="s">
        <v>73</v>
      </c>
      <c r="B24" s="8"/>
      <c r="C24" s="8"/>
      <c r="D24" s="8"/>
      <c r="E24" s="8"/>
      <c r="F24" s="8"/>
      <c r="G24" s="8"/>
      <c r="H24" s="8"/>
      <c r="I24" s="8"/>
      <c r="J24" s="8"/>
    </row>
    <row r="25" customFormat="false" ht="15" hidden="false" customHeight="false" outlineLevel="0" collapsed="false">
      <c r="A25" s="15" t="s">
        <v>74</v>
      </c>
      <c r="B25" s="16" t="s">
        <v>75</v>
      </c>
      <c r="C25" s="16" t="s">
        <v>76</v>
      </c>
      <c r="D25" s="17" t="n">
        <v>3456</v>
      </c>
      <c r="E25" s="17" t="n">
        <v>3648</v>
      </c>
      <c r="F25" s="18" t="n">
        <f aca="false">(E25-D25)/D25</f>
        <v>0.0555555555555556</v>
      </c>
      <c r="G25" s="19" t="n">
        <f aca="false">E25/12</f>
        <v>304</v>
      </c>
      <c r="H25" s="15" t="s">
        <v>39</v>
      </c>
      <c r="I25" s="20" t="n">
        <f aca="false">'Stammdaten &amp; Schlüssel'!$C$13</f>
        <v>8</v>
      </c>
      <c r="J25" s="16" t="s">
        <v>77</v>
      </c>
    </row>
    <row r="26" customFormat="false" ht="15" hidden="false" customHeight="false" outlineLevel="0" collapsed="false">
      <c r="A26" s="9" t="s">
        <v>78</v>
      </c>
      <c r="B26" s="10" t="s">
        <v>79</v>
      </c>
      <c r="C26" s="10" t="s">
        <v>80</v>
      </c>
      <c r="D26" s="11" t="n">
        <v>6800</v>
      </c>
      <c r="E26" s="11" t="n">
        <v>7200</v>
      </c>
      <c r="F26" s="12" t="n">
        <f aca="false">(E26-D26)/D26</f>
        <v>0.0588235294117647</v>
      </c>
      <c r="G26" s="13" t="n">
        <f aca="false">E26/12</f>
        <v>600</v>
      </c>
      <c r="H26" s="9" t="s">
        <v>34</v>
      </c>
      <c r="I26" s="14" t="n">
        <f aca="false">'Stammdaten &amp; Schlüssel'!$C$11</f>
        <v>1000</v>
      </c>
      <c r="J26" s="10" t="s">
        <v>81</v>
      </c>
    </row>
    <row r="27" customFormat="false" ht="15" hidden="false" customHeight="false" outlineLevel="0" collapsed="false">
      <c r="A27" s="15" t="s">
        <v>82</v>
      </c>
      <c r="B27" s="16" t="s">
        <v>83</v>
      </c>
      <c r="C27" s="16" t="s">
        <v>80</v>
      </c>
      <c r="D27" s="17" t="n">
        <v>1100</v>
      </c>
      <c r="E27" s="17" t="n">
        <v>1200</v>
      </c>
      <c r="F27" s="18" t="n">
        <f aca="false">(E27-D27)/D27</f>
        <v>0.0909090909090909</v>
      </c>
      <c r="G27" s="19" t="n">
        <f aca="false">E27/12</f>
        <v>100</v>
      </c>
      <c r="H27" s="15" t="s">
        <v>84</v>
      </c>
      <c r="I27" s="20" t="n">
        <f aca="false">'Stammdaten &amp; Schlüssel'!$C$16</f>
        <v>10</v>
      </c>
      <c r="J27" s="16" t="s">
        <v>85</v>
      </c>
    </row>
    <row r="28" customFormat="false" ht="15" hidden="false" customHeight="false" outlineLevel="0" collapsed="false">
      <c r="A28" s="9" t="s">
        <v>86</v>
      </c>
      <c r="B28" s="10" t="s">
        <v>87</v>
      </c>
      <c r="C28" s="10" t="s">
        <v>80</v>
      </c>
      <c r="D28" s="11" t="n">
        <v>720</v>
      </c>
      <c r="E28" s="11" t="n">
        <v>780</v>
      </c>
      <c r="F28" s="12" t="n">
        <f aca="false">(E28-D28)/D28</f>
        <v>0.0833333333333333</v>
      </c>
      <c r="G28" s="13" t="n">
        <f aca="false">E28/12</f>
        <v>65</v>
      </c>
      <c r="H28" s="9" t="s">
        <v>34</v>
      </c>
      <c r="I28" s="14" t="n">
        <f aca="false">'Stammdaten &amp; Schlüssel'!$C$11</f>
        <v>1000</v>
      </c>
      <c r="J28" s="10" t="s">
        <v>88</v>
      </c>
    </row>
    <row r="29" customFormat="false" ht="15" hidden="false" customHeight="false" outlineLevel="0" collapsed="false">
      <c r="A29" s="15" t="s">
        <v>89</v>
      </c>
      <c r="B29" s="16" t="s">
        <v>90</v>
      </c>
      <c r="C29" s="16" t="s">
        <v>80</v>
      </c>
      <c r="D29" s="17" t="n">
        <v>700</v>
      </c>
      <c r="E29" s="17" t="n">
        <v>750</v>
      </c>
      <c r="F29" s="18" t="n">
        <f aca="false">(E29-D29)/D29</f>
        <v>0.0714285714285714</v>
      </c>
      <c r="G29" s="19" t="n">
        <f aca="false">E29/12</f>
        <v>62.5</v>
      </c>
      <c r="H29" s="15" t="s">
        <v>34</v>
      </c>
      <c r="I29" s="20" t="n">
        <f aca="false">'Stammdaten &amp; Schlüssel'!$C$11</f>
        <v>1000</v>
      </c>
      <c r="J29" s="16" t="s">
        <v>91</v>
      </c>
    </row>
    <row r="30" customFormat="false" ht="15" hidden="false" customHeight="false" outlineLevel="0" collapsed="false">
      <c r="A30" s="9" t="s">
        <v>92</v>
      </c>
      <c r="B30" s="10" t="s">
        <v>93</v>
      </c>
      <c r="C30" s="10" t="s">
        <v>80</v>
      </c>
      <c r="D30" s="11" t="n">
        <v>450</v>
      </c>
      <c r="E30" s="11" t="n">
        <v>480</v>
      </c>
      <c r="F30" s="12" t="n">
        <f aca="false">(E30-D30)/D30</f>
        <v>0.0666666666666667</v>
      </c>
      <c r="G30" s="13" t="n">
        <f aca="false">E30/12</f>
        <v>40</v>
      </c>
      <c r="H30" s="9" t="s">
        <v>34</v>
      </c>
      <c r="I30" s="14" t="n">
        <f aca="false">'Stammdaten &amp; Schlüssel'!$C$11</f>
        <v>1000</v>
      </c>
      <c r="J30" s="10" t="s">
        <v>94</v>
      </c>
    </row>
    <row r="31" customFormat="false" ht="15" hidden="false" customHeight="false" outlineLevel="0" collapsed="false">
      <c r="A31" s="21" t="s">
        <v>95</v>
      </c>
      <c r="B31" s="21"/>
      <c r="C31" s="21"/>
      <c r="D31" s="22" t="n">
        <f aca="false">SUM(D25:D30)</f>
        <v>13226</v>
      </c>
      <c r="E31" s="22" t="n">
        <f aca="false">SUM(E25:E30)</f>
        <v>14058</v>
      </c>
      <c r="F31" s="23" t="n">
        <f aca="false">(E31-D31)/D31</f>
        <v>0.0629063964917587</v>
      </c>
      <c r="G31" s="24" t="n">
        <f aca="false">SUM(G25:G30)</f>
        <v>1171.5</v>
      </c>
      <c r="H31" s="21"/>
      <c r="I31" s="21"/>
      <c r="J31" s="21"/>
    </row>
    <row r="32" customFormat="false" ht="15" hidden="false" customHeight="false" outlineLevel="0" collapsed="false">
      <c r="A32" s="8" t="s">
        <v>96</v>
      </c>
      <c r="B32" s="8"/>
      <c r="C32" s="8"/>
      <c r="D32" s="8"/>
      <c r="E32" s="8"/>
      <c r="F32" s="8"/>
      <c r="G32" s="8"/>
      <c r="H32" s="8"/>
      <c r="I32" s="8"/>
      <c r="J32" s="8"/>
    </row>
    <row r="33" customFormat="false" ht="15" hidden="false" customHeight="false" outlineLevel="0" collapsed="false">
      <c r="A33" s="15" t="s">
        <v>97</v>
      </c>
      <c r="B33" s="16" t="s">
        <v>98</v>
      </c>
      <c r="C33" s="16" t="s">
        <v>99</v>
      </c>
      <c r="D33" s="17" t="n">
        <v>14000</v>
      </c>
      <c r="E33" s="17" t="n">
        <v>14800</v>
      </c>
      <c r="F33" s="18" t="n">
        <f aca="false">(E33-D33)/D33</f>
        <v>0.0571428571428571</v>
      </c>
      <c r="G33" s="19" t="n">
        <f aca="false">E33/12</f>
        <v>1233.33333333333</v>
      </c>
      <c r="H33" s="15" t="s">
        <v>34</v>
      </c>
      <c r="I33" s="20" t="n">
        <f aca="false">'Stammdaten &amp; Schlüssel'!$C$11</f>
        <v>1000</v>
      </c>
      <c r="J33" s="16" t="s">
        <v>100</v>
      </c>
    </row>
    <row r="34" customFormat="false" ht="15" hidden="false" customHeight="false" outlineLevel="0" collapsed="false">
      <c r="A34" s="9" t="s">
        <v>101</v>
      </c>
      <c r="B34" s="10" t="s">
        <v>102</v>
      </c>
      <c r="C34" s="10" t="s">
        <v>99</v>
      </c>
      <c r="D34" s="11" t="n">
        <v>2200</v>
      </c>
      <c r="E34" s="11" t="n">
        <v>2200</v>
      </c>
      <c r="F34" s="12" t="n">
        <f aca="false">(E34-D34)/D34</f>
        <v>0</v>
      </c>
      <c r="G34" s="13" t="n">
        <f aca="false">E34/12</f>
        <v>183.333333333333</v>
      </c>
      <c r="H34" s="9" t="s">
        <v>84</v>
      </c>
      <c r="I34" s="14" t="n">
        <f aca="false">'Stammdaten &amp; Schlüssel'!$C$16</f>
        <v>10</v>
      </c>
      <c r="J34" s="10" t="s">
        <v>103</v>
      </c>
    </row>
    <row r="35" customFormat="false" ht="15" hidden="false" customHeight="false" outlineLevel="0" collapsed="false">
      <c r="A35" s="21" t="s">
        <v>104</v>
      </c>
      <c r="B35" s="21"/>
      <c r="C35" s="21"/>
      <c r="D35" s="22" t="n">
        <f aca="false">SUM(D33:D34)</f>
        <v>16200</v>
      </c>
      <c r="E35" s="22" t="n">
        <f aca="false">SUM(E33:E34)</f>
        <v>17000</v>
      </c>
      <c r="F35" s="23" t="n">
        <f aca="false">(E35-D35)/D35</f>
        <v>0.0493827160493827</v>
      </c>
      <c r="G35" s="24" t="n">
        <f aca="false">SUM(G33:G34)</f>
        <v>1416.66666666667</v>
      </c>
      <c r="H35" s="21"/>
      <c r="I35" s="21"/>
      <c r="J35" s="21"/>
    </row>
    <row r="37" customFormat="false" ht="15" hidden="false" customHeight="false" outlineLevel="0" collapsed="false">
      <c r="A37" s="25" t="s">
        <v>105</v>
      </c>
      <c r="B37" s="25"/>
      <c r="C37" s="25"/>
      <c r="D37" s="26" t="n">
        <f aca="false">D23+D31</f>
        <v>73056</v>
      </c>
      <c r="E37" s="26" t="n">
        <f aca="false">E23+E31</f>
        <v>77428</v>
      </c>
      <c r="F37" s="27" t="n">
        <f aca="false">(E37-D37)/D37</f>
        <v>0.059844502847131</v>
      </c>
      <c r="G37" s="28" t="n">
        <f aca="false">G23+G31</f>
        <v>6452.33333333333</v>
      </c>
      <c r="H37" s="25"/>
      <c r="I37" s="25"/>
      <c r="J37" s="25"/>
    </row>
    <row r="38" customFormat="false" ht="15" hidden="false" customHeight="false" outlineLevel="0" collapsed="false">
      <c r="A38" s="25" t="s">
        <v>106</v>
      </c>
      <c r="B38" s="25"/>
      <c r="C38" s="25"/>
      <c r="D38" s="26" t="n">
        <f aca="false">D35</f>
        <v>16200</v>
      </c>
      <c r="E38" s="26" t="n">
        <f aca="false">E35</f>
        <v>17000</v>
      </c>
      <c r="F38" s="27" t="n">
        <f aca="false">(E38-D38)/D38</f>
        <v>0.0493827160493827</v>
      </c>
      <c r="G38" s="28" t="n">
        <f aca="false">G35</f>
        <v>1416.66666666667</v>
      </c>
      <c r="H38" s="25"/>
      <c r="I38" s="25"/>
      <c r="J38" s="25"/>
    </row>
    <row r="39" customFormat="false" ht="15" hidden="false" customHeight="false" outlineLevel="0" collapsed="false">
      <c r="A39" s="29" t="s">
        <v>107</v>
      </c>
      <c r="B39" s="29"/>
      <c r="C39" s="29"/>
      <c r="D39" s="30" t="n">
        <f aca="false">D37+D38</f>
        <v>89256</v>
      </c>
      <c r="E39" s="30" t="n">
        <f aca="false">E37+E38</f>
        <v>94428</v>
      </c>
      <c r="F39" s="31" t="n">
        <f aca="false">(E39-D39)/D39</f>
        <v>0.0579456843237429</v>
      </c>
      <c r="G39" s="32" t="n">
        <f aca="false">G37+G38</f>
        <v>7869</v>
      </c>
      <c r="H39" s="29"/>
      <c r="I39" s="29"/>
      <c r="J39" s="29"/>
    </row>
  </sheetData>
  <mergeCells count="21">
    <mergeCell ref="A4:D4"/>
    <mergeCell ref="E4:F4"/>
    <mergeCell ref="G4:H4"/>
    <mergeCell ref="I4:J4"/>
    <mergeCell ref="A5:D5"/>
    <mergeCell ref="E5:F5"/>
    <mergeCell ref="G5:H5"/>
    <mergeCell ref="I5:J5"/>
    <mergeCell ref="A6:D6"/>
    <mergeCell ref="E6:F6"/>
    <mergeCell ref="G6:H6"/>
    <mergeCell ref="I6:J6"/>
    <mergeCell ref="A9:J9"/>
    <mergeCell ref="A23:C23"/>
    <mergeCell ref="A24:J24"/>
    <mergeCell ref="A31:C31"/>
    <mergeCell ref="A32:J32"/>
    <mergeCell ref="A35:C35"/>
    <mergeCell ref="A37:C37"/>
    <mergeCell ref="A38:C38"/>
    <mergeCell ref="A39:C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4" min="3" style="0" width="16"/>
    <col collapsed="false" customWidth="true" hidden="false" outlineLevel="0" max="6" min="5" style="0" width="15"/>
    <col collapsed="false" customWidth="true" hidden="false" outlineLevel="0" max="8" min="7" style="0" width="20"/>
    <col collapsed="false" customWidth="true" hidden="false" outlineLevel="0" max="10" min="9" style="0" width="12"/>
  </cols>
  <sheetData>
    <row r="1" customFormat="false" ht="18.55" hidden="false" customHeight="false" outlineLevel="0" collapsed="false">
      <c r="A1" s="1" t="s">
        <v>108</v>
      </c>
    </row>
    <row r="2" customFormat="false" ht="15" hidden="false" customHeight="false" outlineLevel="0" collapsed="false">
      <c r="A2" s="2" t="s">
        <v>109</v>
      </c>
    </row>
    <row r="4" customFormat="false" ht="15" hidden="false" customHeight="false" outlineLevel="0" collapsed="false">
      <c r="A4" s="3" t="s">
        <v>110</v>
      </c>
      <c r="B4" s="3"/>
      <c r="C4" s="3" t="s">
        <v>111</v>
      </c>
      <c r="D4" s="3"/>
      <c r="E4" s="3" t="s">
        <v>112</v>
      </c>
      <c r="F4" s="3"/>
      <c r="G4" s="3" t="s">
        <v>113</v>
      </c>
      <c r="H4" s="3"/>
      <c r="I4" s="3"/>
      <c r="J4" s="3"/>
    </row>
    <row r="5" customFormat="false" ht="16.15" hidden="false" customHeight="false" outlineLevel="0" collapsed="false">
      <c r="A5" s="4" t="n">
        <f aca="false">H27</f>
        <v>44.8</v>
      </c>
      <c r="B5" s="4"/>
      <c r="C5" s="4" t="n">
        <f aca="false">C27</f>
        <v>4800</v>
      </c>
      <c r="D5" s="4"/>
      <c r="E5" s="4" t="n">
        <f aca="false">E27</f>
        <v>1000</v>
      </c>
      <c r="F5" s="4"/>
      <c r="G5" s="33" t="s">
        <v>114</v>
      </c>
      <c r="H5" s="33"/>
      <c r="I5" s="33"/>
      <c r="J5" s="33"/>
    </row>
    <row r="6" customFormat="false" ht="15" hidden="false" customHeight="false" outlineLevel="0" collapsed="false">
      <c r="A6" s="6" t="n">
        <f aca="false">H27*12</f>
        <v>537.6</v>
      </c>
      <c r="B6" s="6"/>
      <c r="C6" s="6" t="n">
        <f aca="false">C27*12</f>
        <v>57600</v>
      </c>
      <c r="D6" s="6"/>
      <c r="E6" s="6" t="n">
        <f aca="false">E27*12</f>
        <v>12000</v>
      </c>
      <c r="F6" s="6"/>
      <c r="G6" s="34" t="s">
        <v>115</v>
      </c>
      <c r="H6" s="34"/>
      <c r="I6" s="34"/>
      <c r="J6" s="34"/>
    </row>
    <row r="8" customFormat="false" ht="28.35" hidden="false" customHeight="false" outlineLevel="0" collapsed="false">
      <c r="A8" s="7" t="s">
        <v>116</v>
      </c>
      <c r="B8" s="7" t="s">
        <v>117</v>
      </c>
      <c r="C8" s="7" t="s">
        <v>118</v>
      </c>
      <c r="D8" s="7" t="s">
        <v>119</v>
      </c>
      <c r="E8" s="7" t="s">
        <v>120</v>
      </c>
      <c r="F8" s="7" t="s">
        <v>121</v>
      </c>
      <c r="G8" s="7" t="s">
        <v>122</v>
      </c>
      <c r="H8" s="7" t="s">
        <v>123</v>
      </c>
      <c r="I8" s="7" t="s">
        <v>124</v>
      </c>
      <c r="J8" s="7" t="s">
        <v>20</v>
      </c>
    </row>
    <row r="9" customFormat="false" ht="15" hidden="false" customHeight="false" outlineLevel="0" collapsed="false">
      <c r="A9" s="15" t="str">
        <f aca="false">'Stammdaten &amp; Schlüssel'!A19</f>
        <v>WE 01</v>
      </c>
      <c r="B9" s="16" t="str">
        <f aca="false">'Stammdaten &amp; Schlüssel'!B19</f>
        <v>Dr. Weber, Claudia</v>
      </c>
      <c r="C9" s="19" t="n">
        <f aca="false">D9/12</f>
        <v>744.817155603141</v>
      </c>
      <c r="D9" s="19" t="n">
        <f aca="false">(Gesamtwirtschaftsplan!$E$10*J9/'Stammdaten &amp; Schlüssel'!$C$12)+(Gesamtwirtschaftsplan!$E$11*'Stammdaten &amp; Schlüssel'!G19/'Stammdaten &amp; Schlüssel'!$C$15)+(Gesamtwirtschaftsplan!$E$12*'Stammdaten &amp; Schlüssel'!F19/'Stammdaten &amp; Schlüssel'!$C$14)+(Gesamtwirtschaftsplan!$E$13*I9/'Stammdaten &amp; Schlüssel'!$C$11)+(Gesamtwirtschaftsplan!$E$14/'Stammdaten &amp; Schlüssel'!$C$13)+(Gesamtwirtschaftsplan!$E$15*J9/'Stammdaten &amp; Schlüssel'!$C$12)+(Gesamtwirtschaftsplan!$E$16*I9/'Stammdaten &amp; Schlüssel'!$C$11)+(Gesamtwirtschaftsplan!$E$17*I9/'Stammdaten &amp; Schlüssel'!$C$11)+(Gesamtwirtschaftsplan!$E$18*I9/'Stammdaten &amp; Schlüssel'!$C$11)+(Gesamtwirtschaftsplan!$E$19*I9/'Stammdaten &amp; Schlüssel'!$C$11)+(Gesamtwirtschaftsplan!$E$20*J9/'Stammdaten &amp; Schlüssel'!$C$12)+(Gesamtwirtschaftsplan!$E$21/'Stammdaten &amp; Schlüssel'!$C$13)+(Gesamtwirtschaftsplan!$E$22*I9/'Stammdaten &amp; Schlüssel'!$C$11)+(Gesamtwirtschaftsplan!$E$25/'Stammdaten &amp; Schlüssel'!$C$13)+(Gesamtwirtschaftsplan!$E$26*I9/'Stammdaten &amp; Schlüssel'!$C$11)+(Gesamtwirtschaftsplan!$E$27*'Stammdaten &amp; Schlüssel'!H19/'Stammdaten &amp; Schlüssel'!$C$16)+(Gesamtwirtschaftsplan!$E$28*I9/'Stammdaten &amp; Schlüssel'!$C$11)+(Gesamtwirtschaftsplan!$E$29*I9/'Stammdaten &amp; Schlüssel'!$C$11)+(Gesamtwirtschaftsplan!$E$30*I9/'Stammdaten &amp; Schlüssel'!$C$11)</f>
        <v>8937.80586723769</v>
      </c>
      <c r="E9" s="19" t="n">
        <f aca="false">F9/12</f>
        <v>156.466666666667</v>
      </c>
      <c r="F9" s="19" t="n">
        <f aca="false">(Gesamtwirtschaftsplan!$E$33*I9/'Stammdaten &amp; Schlüssel'!$C$11)+(Gesamtwirtschaftsplan!$E$34*'Stammdaten &amp; Schlüssel'!H19/'Stammdaten &amp; Schlüssel'!$C$16)</f>
        <v>1877.6</v>
      </c>
      <c r="G9" s="19" t="n">
        <f aca="false">C9+E9</f>
        <v>901.283822269807</v>
      </c>
      <c r="H9" s="19" t="n">
        <f aca="false">D9+F9</f>
        <v>10815.4058672377</v>
      </c>
      <c r="I9" s="35" t="n">
        <f aca="false">'Stammdaten &amp; Schlüssel'!E19</f>
        <v>112</v>
      </c>
      <c r="J9" s="20" t="n">
        <f aca="false">'Stammdaten &amp; Schlüssel'!D19</f>
        <v>78.5</v>
      </c>
    </row>
    <row r="10" customFormat="false" ht="15" hidden="false" customHeight="false" outlineLevel="0" collapsed="false">
      <c r="A10" s="9" t="str">
        <f aca="false">'Stammdaten &amp; Schlüssel'!A20</f>
        <v>WE 02</v>
      </c>
      <c r="B10" s="10" t="str">
        <f aca="false">'Stammdaten &amp; Schlüssel'!B20</f>
        <v>Müller, Thomas &amp; Sabine</v>
      </c>
      <c r="C10" s="13" t="n">
        <f aca="false">D10/12</f>
        <v>895.941084344516</v>
      </c>
      <c r="D10" s="13" t="n">
        <f aca="false">(Gesamtwirtschaftsplan!$E$10*J10/'Stammdaten &amp; Schlüssel'!$C$12)+(Gesamtwirtschaftsplan!$E$11*'Stammdaten &amp; Schlüssel'!G20/'Stammdaten &amp; Schlüssel'!$C$15)+(Gesamtwirtschaftsplan!$E$12*'Stammdaten &amp; Schlüssel'!F20/'Stammdaten &amp; Schlüssel'!$C$14)+(Gesamtwirtschaftsplan!$E$13*I10/'Stammdaten &amp; Schlüssel'!$C$11)+(Gesamtwirtschaftsplan!$E$14/'Stammdaten &amp; Schlüssel'!$C$13)+(Gesamtwirtschaftsplan!$E$15*J10/'Stammdaten &amp; Schlüssel'!$C$12)+(Gesamtwirtschaftsplan!$E$16*I10/'Stammdaten &amp; Schlüssel'!$C$11)+(Gesamtwirtschaftsplan!$E$17*I10/'Stammdaten &amp; Schlüssel'!$C$11)+(Gesamtwirtschaftsplan!$E$18*I10/'Stammdaten &amp; Schlüssel'!$C$11)+(Gesamtwirtschaftsplan!$E$19*I10/'Stammdaten &amp; Schlüssel'!$C$11)+(Gesamtwirtschaftsplan!$E$20*J10/'Stammdaten &amp; Schlüssel'!$C$12)+(Gesamtwirtschaftsplan!$E$21/'Stammdaten &amp; Schlüssel'!$C$13)+(Gesamtwirtschaftsplan!$E$22*I10/'Stammdaten &amp; Schlüssel'!$C$11)+(Gesamtwirtschaftsplan!$E$25/'Stammdaten &amp; Schlüssel'!$C$13)+(Gesamtwirtschaftsplan!$E$26*I10/'Stammdaten &amp; Schlüssel'!$C$11)+(Gesamtwirtschaftsplan!$E$27*'Stammdaten &amp; Schlüssel'!H20/'Stammdaten &amp; Schlüssel'!$C$16)+(Gesamtwirtschaftsplan!$E$28*I10/'Stammdaten &amp; Schlüssel'!$C$11)+(Gesamtwirtschaftsplan!$E$29*I10/'Stammdaten &amp; Schlüssel'!$C$11)+(Gesamtwirtschaftsplan!$E$30*I10/'Stammdaten &amp; Schlüssel'!$C$11)</f>
        <v>10751.2930121342</v>
      </c>
      <c r="E10" s="13" t="n">
        <f aca="false">F10/12</f>
        <v>179.9</v>
      </c>
      <c r="F10" s="13" t="n">
        <f aca="false">(Gesamtwirtschaftsplan!$E$33*I10/'Stammdaten &amp; Schlüssel'!$C$11)+(Gesamtwirtschaftsplan!$E$34*'Stammdaten &amp; Schlüssel'!H20/'Stammdaten &amp; Schlüssel'!$C$16)</f>
        <v>2158.8</v>
      </c>
      <c r="G10" s="13" t="n">
        <f aca="false">C10+E10</f>
        <v>1075.84108434452</v>
      </c>
      <c r="H10" s="13" t="n">
        <f aca="false">D10+F10</f>
        <v>12910.0930121342</v>
      </c>
      <c r="I10" s="36" t="n">
        <f aca="false">'Stammdaten &amp; Schlüssel'!E20</f>
        <v>131</v>
      </c>
      <c r="J10" s="14" t="n">
        <f aca="false">'Stammdaten &amp; Schlüssel'!D20</f>
        <v>92</v>
      </c>
    </row>
    <row r="11" customFormat="false" ht="15" hidden="false" customHeight="false" outlineLevel="0" collapsed="false">
      <c r="A11" s="15" t="str">
        <f aca="false">'Stammdaten &amp; Schlüssel'!A21</f>
        <v>WE 03</v>
      </c>
      <c r="B11" s="16" t="str">
        <f aca="false">'Stammdaten &amp; Schlüssel'!B21</f>
        <v>Bauer, Maximilian</v>
      </c>
      <c r="C11" s="19" t="n">
        <f aca="false">D11/12</f>
        <v>596.893226861766</v>
      </c>
      <c r="D11" s="19" t="n">
        <f aca="false">(Gesamtwirtschaftsplan!$E$10*J11/'Stammdaten &amp; Schlüssel'!$C$12)+(Gesamtwirtschaftsplan!$E$11*'Stammdaten &amp; Schlüssel'!G21/'Stammdaten &amp; Schlüssel'!$C$15)+(Gesamtwirtschaftsplan!$E$12*'Stammdaten &amp; Schlüssel'!F21/'Stammdaten &amp; Schlüssel'!$C$14)+(Gesamtwirtschaftsplan!$E$13*I11/'Stammdaten &amp; Schlüssel'!$C$11)+(Gesamtwirtschaftsplan!$E$14/'Stammdaten &amp; Schlüssel'!$C$13)+(Gesamtwirtschaftsplan!$E$15*J11/'Stammdaten &amp; Schlüssel'!$C$12)+(Gesamtwirtschaftsplan!$E$16*I11/'Stammdaten &amp; Schlüssel'!$C$11)+(Gesamtwirtschaftsplan!$E$17*I11/'Stammdaten &amp; Schlüssel'!$C$11)+(Gesamtwirtschaftsplan!$E$18*I11/'Stammdaten &amp; Schlüssel'!$C$11)+(Gesamtwirtschaftsplan!$E$19*I11/'Stammdaten &amp; Schlüssel'!$C$11)+(Gesamtwirtschaftsplan!$E$20*J11/'Stammdaten &amp; Schlüssel'!$C$12)+(Gesamtwirtschaftsplan!$E$21/'Stammdaten &amp; Schlüssel'!$C$13)+(Gesamtwirtschaftsplan!$E$22*I11/'Stammdaten &amp; Schlüssel'!$C$11)+(Gesamtwirtschaftsplan!$E$25/'Stammdaten &amp; Schlüssel'!$C$13)+(Gesamtwirtschaftsplan!$E$26*I11/'Stammdaten &amp; Schlüssel'!$C$11)+(Gesamtwirtschaftsplan!$E$27*'Stammdaten &amp; Schlüssel'!H21/'Stammdaten &amp; Schlüssel'!$C$16)+(Gesamtwirtschaftsplan!$E$28*I11/'Stammdaten &amp; Schlüssel'!$C$11)+(Gesamtwirtschaftsplan!$E$29*I11/'Stammdaten &amp; Schlüssel'!$C$11)+(Gesamtwirtschaftsplan!$E$30*I11/'Stammdaten &amp; Schlüssel'!$C$11)</f>
        <v>7162.71872234119</v>
      </c>
      <c r="E11" s="19" t="n">
        <f aca="false">F11/12</f>
        <v>133.033333333333</v>
      </c>
      <c r="F11" s="19" t="n">
        <f aca="false">(Gesamtwirtschaftsplan!$E$33*I11/'Stammdaten &amp; Schlüssel'!$C$11)+(Gesamtwirtschaftsplan!$E$34*'Stammdaten &amp; Schlüssel'!H21/'Stammdaten &amp; Schlüssel'!$C$16)</f>
        <v>1596.4</v>
      </c>
      <c r="G11" s="19" t="n">
        <f aca="false">C11+E11</f>
        <v>729.926560195099</v>
      </c>
      <c r="H11" s="19" t="n">
        <f aca="false">D11+F11</f>
        <v>8759.11872234119</v>
      </c>
      <c r="I11" s="35" t="n">
        <f aca="false">'Stammdaten &amp; Schlüssel'!E21</f>
        <v>93</v>
      </c>
      <c r="J11" s="20" t="n">
        <f aca="false">'Stammdaten &amp; Schlüssel'!D21</f>
        <v>65</v>
      </c>
    </row>
    <row r="12" customFormat="false" ht="15" hidden="false" customHeight="false" outlineLevel="0" collapsed="false">
      <c r="A12" s="9" t="str">
        <f aca="false">'Stammdaten &amp; Schlüssel'!A22</f>
        <v>WE 04</v>
      </c>
      <c r="B12" s="10" t="str">
        <f aca="false">'Stammdaten &amp; Schlüssel'!B22</f>
        <v>Kaufmann, Stefan &amp; Julia</v>
      </c>
      <c r="C12" s="13" t="n">
        <f aca="false">D12/12</f>
        <v>819.733378539139</v>
      </c>
      <c r="D12" s="13" t="n">
        <f aca="false">(Gesamtwirtschaftsplan!$E$10*J12/'Stammdaten &amp; Schlüssel'!$C$12)+(Gesamtwirtschaftsplan!$E$11*'Stammdaten &amp; Schlüssel'!G22/'Stammdaten &amp; Schlüssel'!$C$15)+(Gesamtwirtschaftsplan!$E$12*'Stammdaten &amp; Schlüssel'!F22/'Stammdaten &amp; Schlüssel'!$C$14)+(Gesamtwirtschaftsplan!$E$13*I12/'Stammdaten &amp; Schlüssel'!$C$11)+(Gesamtwirtschaftsplan!$E$14/'Stammdaten &amp; Schlüssel'!$C$13)+(Gesamtwirtschaftsplan!$E$15*J12/'Stammdaten &amp; Schlüssel'!$C$12)+(Gesamtwirtschaftsplan!$E$16*I12/'Stammdaten &amp; Schlüssel'!$C$11)+(Gesamtwirtschaftsplan!$E$17*I12/'Stammdaten &amp; Schlüssel'!$C$11)+(Gesamtwirtschaftsplan!$E$18*I12/'Stammdaten &amp; Schlüssel'!$C$11)+(Gesamtwirtschaftsplan!$E$19*I12/'Stammdaten &amp; Schlüssel'!$C$11)+(Gesamtwirtschaftsplan!$E$20*J12/'Stammdaten &amp; Schlüssel'!$C$12)+(Gesamtwirtschaftsplan!$E$21/'Stammdaten &amp; Schlüssel'!$C$13)+(Gesamtwirtschaftsplan!$E$22*I12/'Stammdaten &amp; Schlüssel'!$C$11)+(Gesamtwirtschaftsplan!$E$25/'Stammdaten &amp; Schlüssel'!$C$13)+(Gesamtwirtschaftsplan!$E$26*I12/'Stammdaten &amp; Schlüssel'!$C$11)+(Gesamtwirtschaftsplan!$E$27*'Stammdaten &amp; Schlüssel'!H22/'Stammdaten &amp; Schlüssel'!$C$16)+(Gesamtwirtschaftsplan!$E$28*I12/'Stammdaten &amp; Schlüssel'!$C$11)+(Gesamtwirtschaftsplan!$E$29*I12/'Stammdaten &amp; Schlüssel'!$C$11)+(Gesamtwirtschaftsplan!$E$30*I12/'Stammdaten &amp; Schlüssel'!$C$11)</f>
        <v>9836.80054246967</v>
      </c>
      <c r="E12" s="13" t="n">
        <f aca="false">F12/12</f>
        <v>173.733333333333</v>
      </c>
      <c r="F12" s="13" t="n">
        <f aca="false">(Gesamtwirtschaftsplan!$E$33*I12/'Stammdaten &amp; Schlüssel'!$C$11)+(Gesamtwirtschaftsplan!$E$34*'Stammdaten &amp; Schlüssel'!H22/'Stammdaten &amp; Schlüssel'!$C$16)</f>
        <v>2084.8</v>
      </c>
      <c r="G12" s="13" t="n">
        <f aca="false">C12+E12</f>
        <v>993.466711872472</v>
      </c>
      <c r="H12" s="13" t="n">
        <f aca="false">D12+F12</f>
        <v>11921.6005424697</v>
      </c>
      <c r="I12" s="36" t="n">
        <f aca="false">'Stammdaten &amp; Schlüssel'!E22</f>
        <v>126</v>
      </c>
      <c r="J12" s="14" t="n">
        <f aca="false">'Stammdaten &amp; Schlüssel'!D22</f>
        <v>88.5</v>
      </c>
    </row>
    <row r="13" customFormat="false" ht="15" hidden="false" customHeight="false" outlineLevel="0" collapsed="false">
      <c r="A13" s="15" t="str">
        <f aca="false">'Stammdaten &amp; Schlüssel'!A23</f>
        <v>WE 05</v>
      </c>
      <c r="B13" s="16" t="str">
        <f aca="false">'Stammdaten &amp; Schlüssel'!B23</f>
        <v>Alvarez, Sofia</v>
      </c>
      <c r="C13" s="19" t="n">
        <f aca="false">D13/12</f>
        <v>592.093226861765</v>
      </c>
      <c r="D13" s="19" t="n">
        <f aca="false">(Gesamtwirtschaftsplan!$E$10*J13/'Stammdaten &amp; Schlüssel'!$C$12)+(Gesamtwirtschaftsplan!$E$11*'Stammdaten &amp; Schlüssel'!G23/'Stammdaten &amp; Schlüssel'!$C$15)+(Gesamtwirtschaftsplan!$E$12*'Stammdaten &amp; Schlüssel'!F23/'Stammdaten &amp; Schlüssel'!$C$14)+(Gesamtwirtschaftsplan!$E$13*I13/'Stammdaten &amp; Schlüssel'!$C$11)+(Gesamtwirtschaftsplan!$E$14/'Stammdaten &amp; Schlüssel'!$C$13)+(Gesamtwirtschaftsplan!$E$15*J13/'Stammdaten &amp; Schlüssel'!$C$12)+(Gesamtwirtschaftsplan!$E$16*I13/'Stammdaten &amp; Schlüssel'!$C$11)+(Gesamtwirtschaftsplan!$E$17*I13/'Stammdaten &amp; Schlüssel'!$C$11)+(Gesamtwirtschaftsplan!$E$18*I13/'Stammdaten &amp; Schlüssel'!$C$11)+(Gesamtwirtschaftsplan!$E$19*I13/'Stammdaten &amp; Schlüssel'!$C$11)+(Gesamtwirtschaftsplan!$E$20*J13/'Stammdaten &amp; Schlüssel'!$C$12)+(Gesamtwirtschaftsplan!$E$21/'Stammdaten &amp; Schlüssel'!$C$13)+(Gesamtwirtschaftsplan!$E$22*I13/'Stammdaten &amp; Schlüssel'!$C$11)+(Gesamtwirtschaftsplan!$E$25/'Stammdaten &amp; Schlüssel'!$C$13)+(Gesamtwirtschaftsplan!$E$26*I13/'Stammdaten &amp; Schlüssel'!$C$11)+(Gesamtwirtschaftsplan!$E$27*'Stammdaten &amp; Schlüssel'!H23/'Stammdaten &amp; Schlüssel'!$C$16)+(Gesamtwirtschaftsplan!$E$28*I13/'Stammdaten &amp; Schlüssel'!$C$11)+(Gesamtwirtschaftsplan!$E$29*I13/'Stammdaten &amp; Schlüssel'!$C$11)+(Gesamtwirtschaftsplan!$E$30*I13/'Stammdaten &amp; Schlüssel'!$C$11)</f>
        <v>7105.11872234119</v>
      </c>
      <c r="E13" s="19" t="n">
        <f aca="false">F13/12</f>
        <v>133.033333333333</v>
      </c>
      <c r="F13" s="19" t="n">
        <f aca="false">(Gesamtwirtschaftsplan!$E$33*I13/'Stammdaten &amp; Schlüssel'!$C$11)+(Gesamtwirtschaftsplan!$E$34*'Stammdaten &amp; Schlüssel'!H23/'Stammdaten &amp; Schlüssel'!$C$16)</f>
        <v>1596.4</v>
      </c>
      <c r="G13" s="19" t="n">
        <f aca="false">C13+E13</f>
        <v>725.126560195099</v>
      </c>
      <c r="H13" s="19" t="n">
        <f aca="false">D13+F13</f>
        <v>8701.51872234119</v>
      </c>
      <c r="I13" s="35" t="n">
        <f aca="false">'Stammdaten &amp; Schlüssel'!E23</f>
        <v>93</v>
      </c>
      <c r="J13" s="20" t="n">
        <f aca="false">'Stammdaten &amp; Schlüssel'!D23</f>
        <v>65</v>
      </c>
    </row>
    <row r="14" customFormat="false" ht="15" hidden="false" customHeight="false" outlineLevel="0" collapsed="false">
      <c r="A14" s="9" t="str">
        <f aca="false">'Stammdaten &amp; Schlüssel'!A24</f>
        <v>WE 06</v>
      </c>
      <c r="B14" s="10" t="str">
        <f aca="false">'Stammdaten &amp; Schlüssel'!B24</f>
        <v>Schmidt, Alexander</v>
      </c>
      <c r="C14" s="13" t="n">
        <f aca="false">D14/12</f>
        <v>813.333378539139</v>
      </c>
      <c r="D14" s="13" t="n">
        <f aca="false">(Gesamtwirtschaftsplan!$E$10*J14/'Stammdaten &amp; Schlüssel'!$C$12)+(Gesamtwirtschaftsplan!$E$11*'Stammdaten &amp; Schlüssel'!G24/'Stammdaten &amp; Schlüssel'!$C$15)+(Gesamtwirtschaftsplan!$E$12*'Stammdaten &amp; Schlüssel'!F24/'Stammdaten &amp; Schlüssel'!$C$14)+(Gesamtwirtschaftsplan!$E$13*I14/'Stammdaten &amp; Schlüssel'!$C$11)+(Gesamtwirtschaftsplan!$E$14/'Stammdaten &amp; Schlüssel'!$C$13)+(Gesamtwirtschaftsplan!$E$15*J14/'Stammdaten &amp; Schlüssel'!$C$12)+(Gesamtwirtschaftsplan!$E$16*I14/'Stammdaten &amp; Schlüssel'!$C$11)+(Gesamtwirtschaftsplan!$E$17*I14/'Stammdaten &amp; Schlüssel'!$C$11)+(Gesamtwirtschaftsplan!$E$18*I14/'Stammdaten &amp; Schlüssel'!$C$11)+(Gesamtwirtschaftsplan!$E$19*I14/'Stammdaten &amp; Schlüssel'!$C$11)+(Gesamtwirtschaftsplan!$E$20*J14/'Stammdaten &amp; Schlüssel'!$C$12)+(Gesamtwirtschaftsplan!$E$21/'Stammdaten &amp; Schlüssel'!$C$13)+(Gesamtwirtschaftsplan!$E$22*I14/'Stammdaten &amp; Schlüssel'!$C$11)+(Gesamtwirtschaftsplan!$E$25/'Stammdaten &amp; Schlüssel'!$C$13)+(Gesamtwirtschaftsplan!$E$26*I14/'Stammdaten &amp; Schlüssel'!$C$11)+(Gesamtwirtschaftsplan!$E$27*'Stammdaten &amp; Schlüssel'!H24/'Stammdaten &amp; Schlüssel'!$C$16)+(Gesamtwirtschaftsplan!$E$28*I14/'Stammdaten &amp; Schlüssel'!$C$11)+(Gesamtwirtschaftsplan!$E$29*I14/'Stammdaten &amp; Schlüssel'!$C$11)+(Gesamtwirtschaftsplan!$E$30*I14/'Stammdaten &amp; Schlüssel'!$C$11)</f>
        <v>9760.00054246967</v>
      </c>
      <c r="E14" s="13" t="n">
        <f aca="false">F14/12</f>
        <v>173.733333333333</v>
      </c>
      <c r="F14" s="13" t="n">
        <f aca="false">(Gesamtwirtschaftsplan!$E$33*I14/'Stammdaten &amp; Schlüssel'!$C$11)+(Gesamtwirtschaftsplan!$E$34*'Stammdaten &amp; Schlüssel'!H24/'Stammdaten &amp; Schlüssel'!$C$16)</f>
        <v>2084.8</v>
      </c>
      <c r="G14" s="13" t="n">
        <f aca="false">C14+E14</f>
        <v>987.066711872472</v>
      </c>
      <c r="H14" s="13" t="n">
        <f aca="false">D14+F14</f>
        <v>11844.8005424697</v>
      </c>
      <c r="I14" s="36" t="n">
        <f aca="false">'Stammdaten &amp; Schlüssel'!E24</f>
        <v>126</v>
      </c>
      <c r="J14" s="14" t="n">
        <f aca="false">'Stammdaten &amp; Schlüssel'!D24</f>
        <v>88.5</v>
      </c>
    </row>
    <row r="15" customFormat="false" ht="15" hidden="false" customHeight="false" outlineLevel="0" collapsed="false">
      <c r="A15" s="15" t="str">
        <f aca="false">'Stammdaten &amp; Schlüssel'!A25</f>
        <v>WE 07</v>
      </c>
      <c r="B15" s="16" t="str">
        <f aca="false">'Stammdaten &amp; Schlüssel'!B25</f>
        <v>Huber, Franziska</v>
      </c>
      <c r="C15" s="19" t="n">
        <f aca="false">D15/12</f>
        <v>878.712173447538</v>
      </c>
      <c r="D15" s="19" t="n">
        <f aca="false">(Gesamtwirtschaftsplan!$E$10*J15/'Stammdaten &amp; Schlüssel'!$C$12)+(Gesamtwirtschaftsplan!$E$11*'Stammdaten &amp; Schlüssel'!G25/'Stammdaten &amp; Schlüssel'!$C$15)+(Gesamtwirtschaftsplan!$E$12*'Stammdaten &amp; Schlüssel'!F25/'Stammdaten &amp; Schlüssel'!$C$14)+(Gesamtwirtschaftsplan!$E$13*I15/'Stammdaten &amp; Schlüssel'!$C$11)+(Gesamtwirtschaftsplan!$E$14/'Stammdaten &amp; Schlüssel'!$C$13)+(Gesamtwirtschaftsplan!$E$15*J15/'Stammdaten &amp; Schlüssel'!$C$12)+(Gesamtwirtschaftsplan!$E$16*I15/'Stammdaten &amp; Schlüssel'!$C$11)+(Gesamtwirtschaftsplan!$E$17*I15/'Stammdaten &amp; Schlüssel'!$C$11)+(Gesamtwirtschaftsplan!$E$18*I15/'Stammdaten &amp; Schlüssel'!$C$11)+(Gesamtwirtschaftsplan!$E$19*I15/'Stammdaten &amp; Schlüssel'!$C$11)+(Gesamtwirtschaftsplan!$E$20*J15/'Stammdaten &amp; Schlüssel'!$C$12)+(Gesamtwirtschaftsplan!$E$21/'Stammdaten &amp; Schlüssel'!$C$13)+(Gesamtwirtschaftsplan!$E$22*I15/'Stammdaten &amp; Schlüssel'!$C$11)+(Gesamtwirtschaftsplan!$E$25/'Stammdaten &amp; Schlüssel'!$C$13)+(Gesamtwirtschaftsplan!$E$26*I15/'Stammdaten &amp; Schlüssel'!$C$11)+(Gesamtwirtschaftsplan!$E$27*'Stammdaten &amp; Schlüssel'!H25/'Stammdaten &amp; Schlüssel'!$C$16)+(Gesamtwirtschaftsplan!$E$28*I15/'Stammdaten &amp; Schlüssel'!$C$11)+(Gesamtwirtschaftsplan!$E$29*I15/'Stammdaten &amp; Schlüssel'!$C$11)+(Gesamtwirtschaftsplan!$E$30*I15/'Stammdaten &amp; Schlüssel'!$C$11)</f>
        <v>10544.5460813705</v>
      </c>
      <c r="E15" s="19" t="n">
        <f aca="false">F15/12</f>
        <v>204.4</v>
      </c>
      <c r="F15" s="19" t="n">
        <f aca="false">(Gesamtwirtschaftsplan!$E$33*I15/'Stammdaten &amp; Schlüssel'!$C$11)+(Gesamtwirtschaftsplan!$E$34*'Stammdaten &amp; Schlüssel'!H25/'Stammdaten &amp; Schlüssel'!$C$16)</f>
        <v>2452.8</v>
      </c>
      <c r="G15" s="19" t="n">
        <f aca="false">C15+E15</f>
        <v>1083.11217344754</v>
      </c>
      <c r="H15" s="19" t="n">
        <f aca="false">D15+F15</f>
        <v>12997.3460813705</v>
      </c>
      <c r="I15" s="35" t="n">
        <f aca="false">'Stammdaten &amp; Schlüssel'!E25</f>
        <v>136</v>
      </c>
      <c r="J15" s="20" t="n">
        <f aca="false">'Stammdaten &amp; Schlüssel'!D25</f>
        <v>95</v>
      </c>
    </row>
    <row r="16" customFormat="false" ht="15" hidden="false" customHeight="false" outlineLevel="0" collapsed="false">
      <c r="A16" s="9" t="str">
        <f aca="false">'Stammdaten &amp; Schlüssel'!A26</f>
        <v>WE 08</v>
      </c>
      <c r="B16" s="10" t="str">
        <f aca="false">'Stammdaten &amp; Schlüssel'!B26</f>
        <v>Zimmermann, Peter</v>
      </c>
      <c r="C16" s="13" t="n">
        <f aca="false">D16/12</f>
        <v>1110.80970913633</v>
      </c>
      <c r="D16" s="13" t="n">
        <f aca="false">(Gesamtwirtschaftsplan!$E$10*J16/'Stammdaten &amp; Schlüssel'!$C$12)+(Gesamtwirtschaftsplan!$E$11*'Stammdaten &amp; Schlüssel'!G26/'Stammdaten &amp; Schlüssel'!$C$15)+(Gesamtwirtschaftsplan!$E$12*'Stammdaten &amp; Schlüssel'!F26/'Stammdaten &amp; Schlüssel'!$C$14)+(Gesamtwirtschaftsplan!$E$13*I16/'Stammdaten &amp; Schlüssel'!$C$11)+(Gesamtwirtschaftsplan!$E$14/'Stammdaten &amp; Schlüssel'!$C$13)+(Gesamtwirtschaftsplan!$E$15*J16/'Stammdaten &amp; Schlüssel'!$C$12)+(Gesamtwirtschaftsplan!$E$16*I16/'Stammdaten &amp; Schlüssel'!$C$11)+(Gesamtwirtschaftsplan!$E$17*I16/'Stammdaten &amp; Schlüssel'!$C$11)+(Gesamtwirtschaftsplan!$E$18*I16/'Stammdaten &amp; Schlüssel'!$C$11)+(Gesamtwirtschaftsplan!$E$19*I16/'Stammdaten &amp; Schlüssel'!$C$11)+(Gesamtwirtschaftsplan!$E$20*J16/'Stammdaten &amp; Schlüssel'!$C$12)+(Gesamtwirtschaftsplan!$E$21/'Stammdaten &amp; Schlüssel'!$C$13)+(Gesamtwirtschaftsplan!$E$22*I16/'Stammdaten &amp; Schlüssel'!$C$11)+(Gesamtwirtschaftsplan!$E$25/'Stammdaten &amp; Schlüssel'!$C$13)+(Gesamtwirtschaftsplan!$E$26*I16/'Stammdaten &amp; Schlüssel'!$C$11)+(Gesamtwirtschaftsplan!$E$27*'Stammdaten &amp; Schlüssel'!H26/'Stammdaten &amp; Schlüssel'!$C$16)+(Gesamtwirtschaftsplan!$E$28*I16/'Stammdaten &amp; Schlüssel'!$C$11)+(Gesamtwirtschaftsplan!$E$29*I16/'Stammdaten &amp; Schlüssel'!$C$11)+(Gesamtwirtschaftsplan!$E$30*I16/'Stammdaten &amp; Schlüssel'!$C$11)</f>
        <v>13329.716509636</v>
      </c>
      <c r="E16" s="13" t="n">
        <f aca="false">F16/12</f>
        <v>262.366666666667</v>
      </c>
      <c r="F16" s="13" t="n">
        <f aca="false">(Gesamtwirtschaftsplan!$E$33*I16/'Stammdaten &amp; Schlüssel'!$C$11)+(Gesamtwirtschaftsplan!$E$34*'Stammdaten &amp; Schlüssel'!H26/'Stammdaten &amp; Schlüssel'!$C$16)</f>
        <v>3148.4</v>
      </c>
      <c r="G16" s="13" t="n">
        <f aca="false">C16+E16</f>
        <v>1373.176375803</v>
      </c>
      <c r="H16" s="13" t="n">
        <f aca="false">D16+F16</f>
        <v>16478.116509636</v>
      </c>
      <c r="I16" s="36" t="n">
        <f aca="false">'Stammdaten &amp; Schlüssel'!E26</f>
        <v>183</v>
      </c>
      <c r="J16" s="14" t="n">
        <f aca="false">'Stammdaten &amp; Schlüssel'!D26</f>
        <v>128</v>
      </c>
    </row>
    <row r="17" customFormat="false" ht="15" hidden="false" customHeight="false" outlineLevel="0" collapsed="false">
      <c r="A17" s="29" t="s">
        <v>125</v>
      </c>
      <c r="B17" s="29"/>
      <c r="C17" s="32" t="n">
        <f aca="false">SUM(C9:C16)</f>
        <v>6452.33333333333</v>
      </c>
      <c r="D17" s="32" t="n">
        <f aca="false">SUM(D9:D16)</f>
        <v>77428</v>
      </c>
      <c r="E17" s="32" t="n">
        <f aca="false">SUM(E9:E16)</f>
        <v>1416.66666666667</v>
      </c>
      <c r="F17" s="32" t="n">
        <f aca="false">SUM(F9:F16)</f>
        <v>17000</v>
      </c>
      <c r="G17" s="32" t="n">
        <f aca="false">SUM(G9:G16)</f>
        <v>7869</v>
      </c>
      <c r="H17" s="32" t="n">
        <f aca="false">SUM(H9:H16)</f>
        <v>94428</v>
      </c>
      <c r="I17" s="37" t="n">
        <f aca="false">SUM(I9:I16)</f>
        <v>1000</v>
      </c>
      <c r="J17" s="38" t="n">
        <f aca="false">SUM(J9:J16)</f>
        <v>700.5</v>
      </c>
    </row>
    <row r="19" customFormat="false" ht="15" hidden="false" customHeight="false" outlineLevel="0" collapsed="false">
      <c r="A19" s="8" t="s">
        <v>126</v>
      </c>
      <c r="B19" s="8"/>
      <c r="C19" s="8"/>
      <c r="D19" s="8"/>
      <c r="E19" s="8"/>
      <c r="F19" s="8"/>
      <c r="G19" s="8"/>
      <c r="H19" s="8"/>
      <c r="I19" s="8"/>
      <c r="J19" s="8"/>
    </row>
    <row r="20" customFormat="false" ht="28.35" hidden="false" customHeight="false" outlineLevel="0" collapsed="false">
      <c r="A20" s="7" t="s">
        <v>6</v>
      </c>
      <c r="B20" s="7" t="s">
        <v>7</v>
      </c>
      <c r="C20" s="7" t="s">
        <v>127</v>
      </c>
      <c r="D20" s="7" t="s">
        <v>13</v>
      </c>
      <c r="E20" s="7" t="s">
        <v>128</v>
      </c>
      <c r="F20" s="7" t="s">
        <v>129</v>
      </c>
      <c r="G20" s="7" t="s">
        <v>130</v>
      </c>
      <c r="H20" s="7" t="s">
        <v>131</v>
      </c>
      <c r="I20" s="7" t="s">
        <v>132</v>
      </c>
      <c r="J20" s="7" t="s">
        <v>133</v>
      </c>
    </row>
    <row r="21" customFormat="false" ht="15" hidden="false" customHeight="false" outlineLevel="0" collapsed="false">
      <c r="A21" s="15" t="s">
        <v>17</v>
      </c>
      <c r="B21" s="16" t="str">
        <f aca="false">Gesamtwirtschaftsplan!B10</f>
        <v>Heizung &amp; Warmwasser - Grundkosten (30 %)</v>
      </c>
      <c r="C21" s="17" t="n">
        <f aca="false">Gesamtwirtschaftsplan!E10</f>
        <v>6200</v>
      </c>
      <c r="D21" s="15" t="str">
        <f aca="false">Gesamtwirtschaftsplan!H10</f>
        <v>Wohnfläche</v>
      </c>
      <c r="E21" s="20" t="n">
        <f aca="false">Gesamtwirtschaftsplan!I10</f>
        <v>700.5</v>
      </c>
      <c r="F21" s="20" t="n">
        <f aca="false">'Stammdaten &amp; Schlüssel'!$D$19</f>
        <v>78.5</v>
      </c>
      <c r="G21" s="19" t="n">
        <f aca="false">(C21*F21)/E21</f>
        <v>694.789436117059</v>
      </c>
      <c r="H21" s="19" t="n">
        <f aca="false">G21/12</f>
        <v>57.8991196764216</v>
      </c>
      <c r="I21" s="16" t="s">
        <v>134</v>
      </c>
      <c r="J21" s="15" t="s">
        <v>135</v>
      </c>
    </row>
    <row r="22" customFormat="false" ht="15" hidden="false" customHeight="false" outlineLevel="0" collapsed="false">
      <c r="A22" s="9" t="s">
        <v>22</v>
      </c>
      <c r="B22" s="10" t="str">
        <f aca="false">Gesamtwirtschaftsplan!B11</f>
        <v>Heizung &amp; Warmwasser - Verbrauchskosten (70 %)</v>
      </c>
      <c r="C22" s="11" t="n">
        <f aca="false">Gesamtwirtschaftsplan!E11</f>
        <v>14400</v>
      </c>
      <c r="D22" s="9" t="str">
        <f aca="false">Gesamtwirtschaftsplan!H11</f>
        <v>Heizung_Verbr</v>
      </c>
      <c r="E22" s="14" t="n">
        <f aca="false">Gesamtwirtschaftsplan!I11</f>
        <v>7500</v>
      </c>
      <c r="F22" s="14" t="n">
        <f aca="false">'Stammdaten &amp; Schlüssel'!$G$19</f>
        <v>850</v>
      </c>
      <c r="G22" s="13" t="n">
        <f aca="false">(C22*F22)/E22</f>
        <v>1632</v>
      </c>
      <c r="H22" s="13" t="n">
        <f aca="false">G22/12</f>
        <v>136</v>
      </c>
      <c r="I22" s="10" t="s">
        <v>136</v>
      </c>
      <c r="J22" s="9" t="s">
        <v>135</v>
      </c>
    </row>
    <row r="23" customFormat="false" ht="15" hidden="false" customHeight="false" outlineLevel="0" collapsed="false">
      <c r="A23" s="15" t="s">
        <v>26</v>
      </c>
      <c r="B23" s="16" t="str">
        <f aca="false">Gesamtwirtschaftsplan!B12</f>
        <v>Kaltwasser &amp; Abwasser / Niederschlagswasser</v>
      </c>
      <c r="C23" s="17" t="n">
        <f aca="false">Gesamtwirtschaftsplan!E12</f>
        <v>6800</v>
      </c>
      <c r="D23" s="15" t="str">
        <f aca="false">Gesamtwirtschaftsplan!H12</f>
        <v>Personen</v>
      </c>
      <c r="E23" s="20" t="n">
        <f aca="false">Gesamtwirtschaftsplan!I12</f>
        <v>15</v>
      </c>
      <c r="F23" s="20" t="n">
        <f aca="false">'Stammdaten &amp; Schlüssel'!$F$19</f>
        <v>2</v>
      </c>
      <c r="G23" s="19" t="n">
        <f aca="false">(C23*F23)/E23</f>
        <v>906.666666666667</v>
      </c>
      <c r="H23" s="19" t="n">
        <f aca="false">G23/12</f>
        <v>75.5555555555556</v>
      </c>
      <c r="I23" s="16" t="s">
        <v>137</v>
      </c>
      <c r="J23" s="15" t="s">
        <v>135</v>
      </c>
    </row>
    <row r="24" customFormat="false" ht="15" hidden="false" customHeight="false" outlineLevel="0" collapsed="false">
      <c r="A24" s="9" t="s">
        <v>31</v>
      </c>
      <c r="B24" s="10" t="str">
        <f aca="false">Gesamtwirtschaftsplan!B13</f>
        <v>Personenaufzug / Betrieb, Wartung &amp; Notruf</v>
      </c>
      <c r="C24" s="11" t="n">
        <f aca="false">Gesamtwirtschaftsplan!E13</f>
        <v>3300</v>
      </c>
      <c r="D24" s="9" t="str">
        <f aca="false">Gesamtwirtschaftsplan!H13</f>
        <v>MEA</v>
      </c>
      <c r="E24" s="14" t="n">
        <f aca="false">Gesamtwirtschaftsplan!I13</f>
        <v>1000</v>
      </c>
      <c r="F24" s="14" t="n">
        <f aca="false">'Stammdaten &amp; Schlüssel'!$E$19</f>
        <v>112</v>
      </c>
      <c r="G24" s="13" t="n">
        <f aca="false">(C24*F24)/E24</f>
        <v>369.6</v>
      </c>
      <c r="H24" s="13" t="n">
        <f aca="false">G24/12</f>
        <v>30.8</v>
      </c>
      <c r="I24" s="10" t="s">
        <v>138</v>
      </c>
      <c r="J24" s="9" t="s">
        <v>135</v>
      </c>
    </row>
    <row r="25" customFormat="false" ht="15" hidden="false" customHeight="false" outlineLevel="0" collapsed="false">
      <c r="A25" s="15" t="s">
        <v>36</v>
      </c>
      <c r="B25" s="16" t="str">
        <f aca="false">Gesamtwirtschaftsplan!B14</f>
        <v>Straßenreinigung &amp; Müllbeseitigung (Grund-/Mengengebühr)</v>
      </c>
      <c r="C25" s="17" t="n">
        <f aca="false">Gesamtwirtschaftsplan!E14</f>
        <v>4300</v>
      </c>
      <c r="D25" s="15" t="str">
        <f aca="false">Gesamtwirtschaftsplan!H14</f>
        <v>Einheiten</v>
      </c>
      <c r="E25" s="20" t="n">
        <f aca="false">Gesamtwirtschaftsplan!I14</f>
        <v>8</v>
      </c>
      <c r="F25" s="20" t="n">
        <v>1</v>
      </c>
      <c r="G25" s="19" t="n">
        <f aca="false">(C25*F25)/E25</f>
        <v>537.5</v>
      </c>
      <c r="H25" s="19" t="n">
        <f aca="false">G25/12</f>
        <v>44.7916666666667</v>
      </c>
      <c r="I25" s="16" t="s">
        <v>139</v>
      </c>
      <c r="J25" s="15" t="s">
        <v>135</v>
      </c>
    </row>
    <row r="26" customFormat="false" ht="15" hidden="false" customHeight="false" outlineLevel="0" collapsed="false">
      <c r="A26" s="9" t="s">
        <v>41</v>
      </c>
      <c r="B26" s="10" t="str">
        <f aca="false">Gesamtwirtschaftsplan!B15</f>
        <v>Gebäudereinigung &amp; Ungezieferbekämpfung (Treppenhaus)</v>
      </c>
      <c r="C26" s="11" t="n">
        <f aca="false">Gesamtwirtschaftsplan!E15</f>
        <v>3800</v>
      </c>
      <c r="D26" s="9" t="str">
        <f aca="false">Gesamtwirtschaftsplan!H15</f>
        <v>Wohnfläche</v>
      </c>
      <c r="E26" s="14" t="n">
        <f aca="false">Gesamtwirtschaftsplan!I15</f>
        <v>700.5</v>
      </c>
      <c r="F26" s="14" t="n">
        <f aca="false">'Stammdaten &amp; Schlüssel'!$D$19</f>
        <v>78.5</v>
      </c>
      <c r="G26" s="13" t="n">
        <f aca="false">(C26*F26)/E26</f>
        <v>425.838686652391</v>
      </c>
      <c r="H26" s="13" t="n">
        <f aca="false">G26/12</f>
        <v>35.4865572210326</v>
      </c>
      <c r="I26" s="10" t="s">
        <v>134</v>
      </c>
      <c r="J26" s="9" t="s">
        <v>135</v>
      </c>
    </row>
    <row r="27" customFormat="false" ht="15" hidden="false" customHeight="false" outlineLevel="0" collapsed="false">
      <c r="A27" s="15" t="s">
        <v>45</v>
      </c>
      <c r="B27" s="16" t="str">
        <f aca="false">Gesamtwirtschaftsplan!B16</f>
        <v>Gartenpflege &amp; Außenanlagenpflege / Winterdienst</v>
      </c>
      <c r="C27" s="17" t="n">
        <f aca="false">Gesamtwirtschaftsplan!E16</f>
        <v>4800</v>
      </c>
      <c r="D27" s="15" t="str">
        <f aca="false">Gesamtwirtschaftsplan!H16</f>
        <v>MEA</v>
      </c>
      <c r="E27" s="20" t="n">
        <f aca="false">Gesamtwirtschaftsplan!I16</f>
        <v>1000</v>
      </c>
      <c r="F27" s="20" t="n">
        <f aca="false">'Stammdaten &amp; Schlüssel'!$E$19</f>
        <v>112</v>
      </c>
      <c r="G27" s="19" t="n">
        <f aca="false">(C27*F27)/E27</f>
        <v>537.6</v>
      </c>
      <c r="H27" s="19" t="n">
        <f aca="false">G27/12</f>
        <v>44.8</v>
      </c>
      <c r="I27" s="16" t="s">
        <v>138</v>
      </c>
      <c r="J27" s="15" t="s">
        <v>135</v>
      </c>
    </row>
    <row r="28" customFormat="false" ht="15" hidden="false" customHeight="false" outlineLevel="0" collapsed="false">
      <c r="A28" s="9" t="s">
        <v>49</v>
      </c>
      <c r="B28" s="10" t="str">
        <f aca="false">Gesamtwirtschaftsplan!B17</f>
        <v>Allgemeinstrom / Beleuchtung (Treppenhaus, Außen, TG)</v>
      </c>
      <c r="C28" s="11" t="n">
        <f aca="false">Gesamtwirtschaftsplan!E17</f>
        <v>2250</v>
      </c>
      <c r="D28" s="9" t="str">
        <f aca="false">Gesamtwirtschaftsplan!H17</f>
        <v>MEA</v>
      </c>
      <c r="E28" s="14" t="n">
        <f aca="false">Gesamtwirtschaftsplan!I17</f>
        <v>1000</v>
      </c>
      <c r="F28" s="14" t="n">
        <f aca="false">'Stammdaten &amp; Schlüssel'!$E$19</f>
        <v>112</v>
      </c>
      <c r="G28" s="13" t="n">
        <f aca="false">(C28*F28)/E28</f>
        <v>252</v>
      </c>
      <c r="H28" s="13" t="n">
        <f aca="false">G28/12</f>
        <v>21</v>
      </c>
      <c r="I28" s="10" t="s">
        <v>138</v>
      </c>
      <c r="J28" s="9" t="s">
        <v>135</v>
      </c>
    </row>
    <row r="29" customFormat="false" ht="15" hidden="false" customHeight="false" outlineLevel="0" collapsed="false">
      <c r="A29" s="15" t="s">
        <v>53</v>
      </c>
      <c r="B29" s="16" t="str">
        <f aca="false">Gesamtwirtschaftsplan!B18</f>
        <v>Sach- &amp; Haftpflichtversicherungen (Gebäude, Haftpflicht, Glas)</v>
      </c>
      <c r="C29" s="17" t="n">
        <f aca="false">Gesamtwirtschaftsplan!E18</f>
        <v>6300</v>
      </c>
      <c r="D29" s="15" t="str">
        <f aca="false">Gesamtwirtschaftsplan!H18</f>
        <v>MEA</v>
      </c>
      <c r="E29" s="20" t="n">
        <f aca="false">Gesamtwirtschaftsplan!I18</f>
        <v>1000</v>
      </c>
      <c r="F29" s="20" t="n">
        <f aca="false">'Stammdaten &amp; Schlüssel'!$E$19</f>
        <v>112</v>
      </c>
      <c r="G29" s="19" t="n">
        <f aca="false">(C29*F29)/E29</f>
        <v>705.6</v>
      </c>
      <c r="H29" s="19" t="n">
        <f aca="false">G29/12</f>
        <v>58.8</v>
      </c>
      <c r="I29" s="16" t="s">
        <v>138</v>
      </c>
      <c r="J29" s="15" t="s">
        <v>135</v>
      </c>
    </row>
    <row r="30" customFormat="false" ht="15" hidden="false" customHeight="false" outlineLevel="0" collapsed="false">
      <c r="A30" s="9" t="s">
        <v>57</v>
      </c>
      <c r="B30" s="10" t="str">
        <f aca="false">Gesamtwirtschaftsplan!B19</f>
        <v>Hausmeisterdienst / Objektbetreuung</v>
      </c>
      <c r="C30" s="11" t="n">
        <f aca="false">Gesamtwirtschaftsplan!E19</f>
        <v>7500</v>
      </c>
      <c r="D30" s="9" t="str">
        <f aca="false">Gesamtwirtschaftsplan!H19</f>
        <v>MEA</v>
      </c>
      <c r="E30" s="14" t="n">
        <f aca="false">Gesamtwirtschaftsplan!I19</f>
        <v>1000</v>
      </c>
      <c r="F30" s="14" t="n">
        <f aca="false">'Stammdaten &amp; Schlüssel'!$E$19</f>
        <v>112</v>
      </c>
      <c r="G30" s="13" t="n">
        <f aca="false">(C30*F30)/E30</f>
        <v>840</v>
      </c>
      <c r="H30" s="13" t="n">
        <f aca="false">G30/12</f>
        <v>70</v>
      </c>
      <c r="I30" s="10" t="s">
        <v>138</v>
      </c>
      <c r="J30" s="9" t="s">
        <v>135</v>
      </c>
    </row>
    <row r="31" customFormat="false" ht="15" hidden="false" customHeight="false" outlineLevel="0" collapsed="false">
      <c r="A31" s="15" t="s">
        <v>61</v>
      </c>
      <c r="B31" s="16" t="str">
        <f aca="false">Gesamtwirtschaftsplan!B20</f>
        <v>Kabelanschluss / Breitband &amp; Antennenanlage</v>
      </c>
      <c r="C31" s="17" t="n">
        <f aca="false">Gesamtwirtschaftsplan!E20</f>
        <v>1450</v>
      </c>
      <c r="D31" s="15" t="str">
        <f aca="false">Gesamtwirtschaftsplan!H20</f>
        <v>Wohnfläche</v>
      </c>
      <c r="E31" s="20" t="n">
        <f aca="false">Gesamtwirtschaftsplan!I20</f>
        <v>700.5</v>
      </c>
      <c r="F31" s="20" t="n">
        <f aca="false">'Stammdaten &amp; Schlüssel'!$D$19</f>
        <v>78.5</v>
      </c>
      <c r="G31" s="19" t="n">
        <f aca="false">(C31*F31)/E31</f>
        <v>162.49107780157</v>
      </c>
      <c r="H31" s="19" t="n">
        <f aca="false">G31/12</f>
        <v>13.5409231501309</v>
      </c>
      <c r="I31" s="16" t="s">
        <v>134</v>
      </c>
      <c r="J31" s="15" t="s">
        <v>135</v>
      </c>
    </row>
    <row r="32" customFormat="false" ht="15" hidden="false" customHeight="false" outlineLevel="0" collapsed="false">
      <c r="A32" s="9" t="s">
        <v>65</v>
      </c>
      <c r="B32" s="10" t="str">
        <f aca="false">Gesamtwirtschaftsplan!B21</f>
        <v>Wartung Rauchwarnmelder, Brandschutz &amp; Feuerlöscher</v>
      </c>
      <c r="C32" s="11" t="n">
        <f aca="false">Gesamtwirtschaftsplan!E21</f>
        <v>920</v>
      </c>
      <c r="D32" s="9" t="str">
        <f aca="false">Gesamtwirtschaftsplan!H21</f>
        <v>Einheiten</v>
      </c>
      <c r="E32" s="14" t="n">
        <f aca="false">Gesamtwirtschaftsplan!I21</f>
        <v>8</v>
      </c>
      <c r="F32" s="14" t="n">
        <v>1</v>
      </c>
      <c r="G32" s="13" t="n">
        <f aca="false">(C32*F32)/E32</f>
        <v>115</v>
      </c>
      <c r="H32" s="13" t="n">
        <f aca="false">G32/12</f>
        <v>9.58333333333333</v>
      </c>
      <c r="I32" s="10" t="s">
        <v>139</v>
      </c>
      <c r="J32" s="9" t="s">
        <v>135</v>
      </c>
    </row>
    <row r="33" customFormat="false" ht="15" hidden="false" customHeight="false" outlineLevel="0" collapsed="false">
      <c r="A33" s="15" t="s">
        <v>69</v>
      </c>
      <c r="B33" s="16" t="str">
        <f aca="false">Gesamtwirtschaftsplan!B22</f>
        <v>Sonstige Betriebskosten (Dachrinnenreinigung, Hebeanlage)</v>
      </c>
      <c r="C33" s="17" t="n">
        <f aca="false">Gesamtwirtschaftsplan!E22</f>
        <v>1350</v>
      </c>
      <c r="D33" s="15" t="str">
        <f aca="false">Gesamtwirtschaftsplan!H22</f>
        <v>MEA</v>
      </c>
      <c r="E33" s="20" t="n">
        <f aca="false">Gesamtwirtschaftsplan!I22</f>
        <v>1000</v>
      </c>
      <c r="F33" s="20" t="n">
        <f aca="false">'Stammdaten &amp; Schlüssel'!$E$19</f>
        <v>112</v>
      </c>
      <c r="G33" s="19" t="n">
        <f aca="false">(C33*F33)/E33</f>
        <v>151.2</v>
      </c>
      <c r="H33" s="19" t="n">
        <f aca="false">G33/12</f>
        <v>12.6</v>
      </c>
      <c r="I33" s="16" t="s">
        <v>138</v>
      </c>
      <c r="J33" s="15" t="s">
        <v>135</v>
      </c>
    </row>
    <row r="34" customFormat="false" ht="15" hidden="false" customHeight="false" outlineLevel="0" collapsed="false">
      <c r="A34" s="9" t="s">
        <v>74</v>
      </c>
      <c r="B34" s="10" t="str">
        <f aca="false">Gesamtwirtschaftsplan!B25</f>
        <v>WEG-Verwaltergebühr (Grundhonorar)</v>
      </c>
      <c r="C34" s="11" t="n">
        <f aca="false">Gesamtwirtschaftsplan!E25</f>
        <v>3648</v>
      </c>
      <c r="D34" s="9" t="str">
        <f aca="false">Gesamtwirtschaftsplan!H25</f>
        <v>Einheiten</v>
      </c>
      <c r="E34" s="14" t="n">
        <f aca="false">Gesamtwirtschaftsplan!I25</f>
        <v>8</v>
      </c>
      <c r="F34" s="14" t="n">
        <v>1</v>
      </c>
      <c r="G34" s="13" t="n">
        <f aca="false">(C34*F34)/E34</f>
        <v>456</v>
      </c>
      <c r="H34" s="13" t="n">
        <f aca="false">G34/12</f>
        <v>38</v>
      </c>
      <c r="I34" s="10" t="s">
        <v>139</v>
      </c>
      <c r="J34" s="9" t="s">
        <v>140</v>
      </c>
    </row>
    <row r="35" customFormat="false" ht="15" hidden="false" customHeight="false" outlineLevel="0" collapsed="false">
      <c r="A35" s="15" t="s">
        <v>78</v>
      </c>
      <c r="B35" s="16" t="str">
        <f aca="false">Gesamtwirtschaftsplan!B26</f>
        <v>Laufende Instandhaltung &amp; Reparaturen (Allgemeine Gebäude)</v>
      </c>
      <c r="C35" s="17" t="n">
        <f aca="false">Gesamtwirtschaftsplan!E26</f>
        <v>7200</v>
      </c>
      <c r="D35" s="15" t="str">
        <f aca="false">Gesamtwirtschaftsplan!H26</f>
        <v>MEA</v>
      </c>
      <c r="E35" s="20" t="n">
        <f aca="false">Gesamtwirtschaftsplan!I26</f>
        <v>1000</v>
      </c>
      <c r="F35" s="20" t="n">
        <f aca="false">'Stammdaten &amp; Schlüssel'!$E$19</f>
        <v>112</v>
      </c>
      <c r="G35" s="19" t="n">
        <f aca="false">(C35*F35)/E35</f>
        <v>806.4</v>
      </c>
      <c r="H35" s="19" t="n">
        <f aca="false">G35/12</f>
        <v>67.2</v>
      </c>
      <c r="I35" s="16" t="s">
        <v>138</v>
      </c>
      <c r="J35" s="15" t="s">
        <v>140</v>
      </c>
    </row>
    <row r="36" customFormat="false" ht="15" hidden="false" customHeight="false" outlineLevel="0" collapsed="false">
      <c r="A36" s="9" t="s">
        <v>82</v>
      </c>
      <c r="B36" s="10" t="str">
        <f aca="false">Gesamtwirtschaftsplan!B27</f>
        <v>Laufende Instandhaltung Tiefgarage (Torwartung / Markierung)</v>
      </c>
      <c r="C36" s="11" t="n">
        <f aca="false">Gesamtwirtschaftsplan!E27</f>
        <v>1200</v>
      </c>
      <c r="D36" s="9" t="str">
        <f aca="false">Gesamtwirtschaftsplan!H27</f>
        <v>Stellplatz</v>
      </c>
      <c r="E36" s="14" t="n">
        <f aca="false">Gesamtwirtschaftsplan!I27</f>
        <v>10</v>
      </c>
      <c r="F36" s="14" t="n">
        <f aca="false">'Stammdaten &amp; Schlüssel'!$H$19</f>
        <v>1</v>
      </c>
      <c r="G36" s="13" t="n">
        <f aca="false">(C36*F36)/E36</f>
        <v>120</v>
      </c>
      <c r="H36" s="13" t="n">
        <f aca="false">G36/12</f>
        <v>10</v>
      </c>
      <c r="I36" s="10" t="s">
        <v>141</v>
      </c>
      <c r="J36" s="9" t="s">
        <v>140</v>
      </c>
    </row>
    <row r="37" customFormat="false" ht="15" hidden="false" customHeight="false" outlineLevel="0" collapsed="false">
      <c r="A37" s="15" t="s">
        <v>86</v>
      </c>
      <c r="B37" s="16" t="str">
        <f aca="false">Gesamtwirtschaftsplan!B28</f>
        <v>Bank- &amp; Kontoführungsgebühren / Portokosten / ETV-Raummiete</v>
      </c>
      <c r="C37" s="17" t="n">
        <f aca="false">Gesamtwirtschaftsplan!E28</f>
        <v>780</v>
      </c>
      <c r="D37" s="15" t="str">
        <f aca="false">Gesamtwirtschaftsplan!H28</f>
        <v>MEA</v>
      </c>
      <c r="E37" s="20" t="n">
        <f aca="false">Gesamtwirtschaftsplan!I28</f>
        <v>1000</v>
      </c>
      <c r="F37" s="20" t="n">
        <f aca="false">'Stammdaten &amp; Schlüssel'!$E$19</f>
        <v>112</v>
      </c>
      <c r="G37" s="19" t="n">
        <f aca="false">(C37*F37)/E37</f>
        <v>87.36</v>
      </c>
      <c r="H37" s="19" t="n">
        <f aca="false">G37/12</f>
        <v>7.28</v>
      </c>
      <c r="I37" s="16" t="s">
        <v>138</v>
      </c>
      <c r="J37" s="15" t="s">
        <v>140</v>
      </c>
    </row>
    <row r="38" customFormat="false" ht="15" hidden="false" customHeight="false" outlineLevel="0" collapsed="false">
      <c r="A38" s="9" t="s">
        <v>89</v>
      </c>
      <c r="B38" s="10" t="str">
        <f aca="false">Gesamtwirtschaftsplan!B29</f>
        <v>Rechts- &amp; Beiratsberatung / Gerichtskostenpauschale</v>
      </c>
      <c r="C38" s="11" t="n">
        <f aca="false">Gesamtwirtschaftsplan!E29</f>
        <v>750</v>
      </c>
      <c r="D38" s="9" t="str">
        <f aca="false">Gesamtwirtschaftsplan!H29</f>
        <v>MEA</v>
      </c>
      <c r="E38" s="14" t="n">
        <f aca="false">Gesamtwirtschaftsplan!I29</f>
        <v>1000</v>
      </c>
      <c r="F38" s="14" t="n">
        <f aca="false">'Stammdaten &amp; Schlüssel'!$E$19</f>
        <v>112</v>
      </c>
      <c r="G38" s="13" t="n">
        <f aca="false">(C38*F38)/E38</f>
        <v>84</v>
      </c>
      <c r="H38" s="13" t="n">
        <f aca="false">G38/12</f>
        <v>7</v>
      </c>
      <c r="I38" s="10" t="s">
        <v>138</v>
      </c>
      <c r="J38" s="9" t="s">
        <v>140</v>
      </c>
    </row>
    <row r="39" customFormat="false" ht="15" hidden="false" customHeight="false" outlineLevel="0" collapsed="false">
      <c r="A39" s="15" t="s">
        <v>92</v>
      </c>
      <c r="B39" s="16" t="str">
        <f aca="false">Gesamtwirtschaftsplan!B30</f>
        <v>Vermögensschaden-Haftpflicht &amp; D&amp;O für Beirat</v>
      </c>
      <c r="C39" s="17" t="n">
        <f aca="false">Gesamtwirtschaftsplan!E30</f>
        <v>480</v>
      </c>
      <c r="D39" s="15" t="str">
        <f aca="false">Gesamtwirtschaftsplan!H30</f>
        <v>MEA</v>
      </c>
      <c r="E39" s="20" t="n">
        <f aca="false">Gesamtwirtschaftsplan!I30</f>
        <v>1000</v>
      </c>
      <c r="F39" s="20" t="n">
        <f aca="false">'Stammdaten &amp; Schlüssel'!$E$19</f>
        <v>112</v>
      </c>
      <c r="G39" s="19" t="n">
        <f aca="false">(C39*F39)/E39</f>
        <v>53.76</v>
      </c>
      <c r="H39" s="19" t="n">
        <f aca="false">G39/12</f>
        <v>4.48</v>
      </c>
      <c r="I39" s="16" t="s">
        <v>138</v>
      </c>
      <c r="J39" s="15" t="s">
        <v>140</v>
      </c>
    </row>
    <row r="40" customFormat="false" ht="15" hidden="false" customHeight="false" outlineLevel="0" collapsed="false">
      <c r="A40" s="9" t="s">
        <v>97</v>
      </c>
      <c r="B40" s="10" t="str">
        <f aca="false">Gesamtwirtschaftsplan!B33</f>
        <v>Reguläre Zuführung Erhaltungsrücklage Wohnungen / Teileigentum</v>
      </c>
      <c r="C40" s="11" t="n">
        <f aca="false">Gesamtwirtschaftsplan!E33</f>
        <v>14800</v>
      </c>
      <c r="D40" s="9" t="str">
        <f aca="false">Gesamtwirtschaftsplan!H33</f>
        <v>MEA</v>
      </c>
      <c r="E40" s="14" t="n">
        <f aca="false">Gesamtwirtschaftsplan!I33</f>
        <v>1000</v>
      </c>
      <c r="F40" s="14" t="n">
        <f aca="false">'Stammdaten &amp; Schlüssel'!$E$19</f>
        <v>112</v>
      </c>
      <c r="G40" s="13" t="n">
        <f aca="false">(C40*F40)/E40</f>
        <v>1657.6</v>
      </c>
      <c r="H40" s="13" t="n">
        <f aca="false">G40/12</f>
        <v>138.133333333333</v>
      </c>
      <c r="I40" s="10" t="s">
        <v>138</v>
      </c>
      <c r="J40" s="9" t="s">
        <v>142</v>
      </c>
    </row>
    <row r="41" customFormat="false" ht="15" hidden="false" customHeight="false" outlineLevel="0" collapsed="false">
      <c r="A41" s="15" t="s">
        <v>101</v>
      </c>
      <c r="B41" s="16" t="str">
        <f aca="false">Gesamtwirtschaftsplan!B34</f>
        <v>Sonderzuführung Erhaltungsrücklage Tiefgarage / Duplex</v>
      </c>
      <c r="C41" s="17" t="n">
        <f aca="false">Gesamtwirtschaftsplan!E34</f>
        <v>2200</v>
      </c>
      <c r="D41" s="15" t="str">
        <f aca="false">Gesamtwirtschaftsplan!H34</f>
        <v>Stellplatz</v>
      </c>
      <c r="E41" s="20" t="n">
        <f aca="false">Gesamtwirtschaftsplan!I34</f>
        <v>10</v>
      </c>
      <c r="F41" s="20" t="n">
        <f aca="false">'Stammdaten &amp; Schlüssel'!$H$19</f>
        <v>1</v>
      </c>
      <c r="G41" s="19" t="n">
        <f aca="false">(C41*F41)/E41</f>
        <v>220</v>
      </c>
      <c r="H41" s="19" t="n">
        <f aca="false">G41/12</f>
        <v>18.3333333333333</v>
      </c>
      <c r="I41" s="16" t="s">
        <v>141</v>
      </c>
      <c r="J41" s="15" t="s">
        <v>142</v>
      </c>
    </row>
    <row r="42" customFormat="false" ht="15" hidden="false" customHeight="false" outlineLevel="0" collapsed="false">
      <c r="A42" s="29" t="s">
        <v>143</v>
      </c>
      <c r="B42" s="29"/>
      <c r="C42" s="29"/>
      <c r="D42" s="29"/>
      <c r="E42" s="29"/>
      <c r="F42" s="29"/>
      <c r="G42" s="32" t="n">
        <f aca="false">SUM(G21:G41)</f>
        <v>10815.4058672377</v>
      </c>
      <c r="H42" s="32" t="n">
        <f aca="false">SUM(H21:H41)</f>
        <v>901.283822269807</v>
      </c>
      <c r="I42" s="29" t="s">
        <v>144</v>
      </c>
      <c r="J42" s="29" t="s">
        <v>145</v>
      </c>
    </row>
  </sheetData>
  <mergeCells count="15">
    <mergeCell ref="A4:B4"/>
    <mergeCell ref="C4:D4"/>
    <mergeCell ref="E4:F4"/>
    <mergeCell ref="G4:J4"/>
    <mergeCell ref="A5:B5"/>
    <mergeCell ref="C5:D5"/>
    <mergeCell ref="E5:F5"/>
    <mergeCell ref="G5:J5"/>
    <mergeCell ref="A6:B6"/>
    <mergeCell ref="C6:D6"/>
    <mergeCell ref="E6:F6"/>
    <mergeCell ref="G6:J6"/>
    <mergeCell ref="A17:B17"/>
    <mergeCell ref="A19:J19"/>
    <mergeCell ref="A42:F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18"/>
    <col collapsed="false" customWidth="true" hidden="false" outlineLevel="0" max="4" min="4" style="0" width="15"/>
    <col collapsed="false" customWidth="true" hidden="false" outlineLevel="0" max="5" min="5" style="0" width="18"/>
    <col collapsed="false" customWidth="true" hidden="false" outlineLevel="0" max="6" min="6" style="0" width="10"/>
    <col collapsed="false" customWidth="true" hidden="false" outlineLevel="0" max="7" min="7" style="0" width="12"/>
    <col collapsed="false" customWidth="true" hidden="false" outlineLevel="0" max="8" min="8" style="0" width="14"/>
    <col collapsed="false" customWidth="true" hidden="false" outlineLevel="0" max="9" min="9" style="0" width="16"/>
  </cols>
  <sheetData>
    <row r="1" customFormat="false" ht="18.55" hidden="false" customHeight="false" outlineLevel="0" collapsed="false">
      <c r="A1" s="1" t="s">
        <v>146</v>
      </c>
    </row>
    <row r="2" customFormat="false" ht="15" hidden="false" customHeight="false" outlineLevel="0" collapsed="false">
      <c r="A2" s="2" t="s">
        <v>147</v>
      </c>
    </row>
    <row r="4" customFormat="false" ht="15" hidden="false" customHeight="false" outlineLevel="0" collapsed="false">
      <c r="A4" s="8" t="s">
        <v>148</v>
      </c>
      <c r="B4" s="8"/>
      <c r="C4" s="8"/>
      <c r="D4" s="8"/>
      <c r="E4" s="8"/>
      <c r="F4" s="8"/>
      <c r="G4" s="8"/>
      <c r="H4" s="8"/>
    </row>
    <row r="5" customFormat="false" ht="15" hidden="false" customHeight="false" outlineLevel="0" collapsed="false">
      <c r="A5" s="39" t="s">
        <v>149</v>
      </c>
      <c r="B5" s="40" t="s">
        <v>150</v>
      </c>
      <c r="C5" s="40"/>
      <c r="D5" s="39" t="s">
        <v>151</v>
      </c>
      <c r="E5" s="40" t="s">
        <v>152</v>
      </c>
      <c r="F5" s="40"/>
      <c r="G5" s="40"/>
      <c r="H5" s="40"/>
    </row>
    <row r="6" customFormat="false" ht="15" hidden="false" customHeight="false" outlineLevel="0" collapsed="false">
      <c r="A6" s="39" t="s">
        <v>153</v>
      </c>
      <c r="B6" s="40" t="s">
        <v>154</v>
      </c>
      <c r="C6" s="40"/>
      <c r="D6" s="39" t="s">
        <v>155</v>
      </c>
      <c r="E6" s="40" t="s">
        <v>156</v>
      </c>
      <c r="F6" s="40"/>
      <c r="G6" s="40"/>
      <c r="H6" s="40"/>
    </row>
    <row r="7" customFormat="false" ht="15" hidden="false" customHeight="false" outlineLevel="0" collapsed="false">
      <c r="A7" s="39" t="s">
        <v>157</v>
      </c>
      <c r="B7" s="40" t="s">
        <v>158</v>
      </c>
      <c r="C7" s="40"/>
      <c r="D7" s="39" t="s">
        <v>159</v>
      </c>
      <c r="E7" s="40" t="s">
        <v>160</v>
      </c>
      <c r="F7" s="40"/>
      <c r="G7" s="40"/>
      <c r="H7" s="40"/>
    </row>
    <row r="8" customFormat="false" ht="15" hidden="false" customHeight="false" outlineLevel="0" collapsed="false">
      <c r="A8" s="39" t="s">
        <v>161</v>
      </c>
      <c r="B8" s="40" t="s">
        <v>162</v>
      </c>
      <c r="C8" s="40"/>
      <c r="D8" s="39" t="s">
        <v>163</v>
      </c>
      <c r="E8" s="40" t="s">
        <v>164</v>
      </c>
      <c r="F8" s="40"/>
      <c r="G8" s="40"/>
      <c r="H8" s="40"/>
    </row>
    <row r="9" customFormat="false" ht="15" hidden="false" customHeight="false" outlineLevel="0" collapsed="false">
      <c r="A9" s="8" t="s">
        <v>165</v>
      </c>
      <c r="B9" s="8"/>
      <c r="C9" s="8"/>
      <c r="D9" s="8"/>
      <c r="E9" s="8"/>
      <c r="F9" s="8"/>
      <c r="G9" s="8"/>
      <c r="H9" s="8"/>
    </row>
    <row r="10" customFormat="false" ht="15" hidden="false" customHeight="false" outlineLevel="0" collapsed="false">
      <c r="A10" s="41" t="s">
        <v>166</v>
      </c>
      <c r="B10" s="41" t="s">
        <v>167</v>
      </c>
      <c r="C10" s="41" t="s">
        <v>14</v>
      </c>
      <c r="D10" s="41" t="s">
        <v>168</v>
      </c>
      <c r="E10" s="41" t="s">
        <v>169</v>
      </c>
    </row>
    <row r="11" customFormat="false" ht="15" hidden="false" customHeight="false" outlineLevel="0" collapsed="false">
      <c r="A11" s="9" t="s">
        <v>34</v>
      </c>
      <c r="B11" s="10" t="s">
        <v>170</v>
      </c>
      <c r="C11" s="14" t="n">
        <f aca="false">SUM(E19:E26)</f>
        <v>1000</v>
      </c>
      <c r="D11" s="9" t="s">
        <v>171</v>
      </c>
      <c r="E11" s="10" t="s">
        <v>172</v>
      </c>
    </row>
    <row r="12" customFormat="false" ht="15" hidden="false" customHeight="false" outlineLevel="0" collapsed="false">
      <c r="A12" s="9" t="s">
        <v>20</v>
      </c>
      <c r="B12" s="10" t="s">
        <v>173</v>
      </c>
      <c r="C12" s="14" t="n">
        <f aca="false">SUM(D19:D26)</f>
        <v>700.5</v>
      </c>
      <c r="D12" s="9" t="s">
        <v>174</v>
      </c>
      <c r="E12" s="10" t="s">
        <v>175</v>
      </c>
    </row>
    <row r="13" customFormat="false" ht="15" hidden="false" customHeight="false" outlineLevel="0" collapsed="false">
      <c r="A13" s="9" t="s">
        <v>39</v>
      </c>
      <c r="B13" s="10" t="s">
        <v>176</v>
      </c>
      <c r="C13" s="14" t="n">
        <f aca="false">COUNT(D19:D26)</f>
        <v>8</v>
      </c>
      <c r="D13" s="9" t="s">
        <v>177</v>
      </c>
      <c r="E13" s="10" t="s">
        <v>175</v>
      </c>
    </row>
    <row r="14" customFormat="false" ht="15" hidden="false" customHeight="false" outlineLevel="0" collapsed="false">
      <c r="A14" s="9" t="s">
        <v>29</v>
      </c>
      <c r="B14" s="10" t="s">
        <v>178</v>
      </c>
      <c r="C14" s="14" t="n">
        <f aca="false">SUM(F19:F26)</f>
        <v>15</v>
      </c>
      <c r="D14" s="9" t="s">
        <v>29</v>
      </c>
      <c r="E14" s="10" t="s">
        <v>179</v>
      </c>
    </row>
    <row r="15" customFormat="false" ht="15" hidden="false" customHeight="false" outlineLevel="0" collapsed="false">
      <c r="A15" s="9" t="s">
        <v>24</v>
      </c>
      <c r="B15" s="10" t="s">
        <v>180</v>
      </c>
      <c r="C15" s="14" t="n">
        <f aca="false">SUM(G19:G26)</f>
        <v>7500</v>
      </c>
      <c r="D15" s="9" t="s">
        <v>181</v>
      </c>
      <c r="E15" s="10" t="s">
        <v>182</v>
      </c>
    </row>
    <row r="16" customFormat="false" ht="15" hidden="false" customHeight="false" outlineLevel="0" collapsed="false">
      <c r="A16" s="9" t="s">
        <v>84</v>
      </c>
      <c r="B16" s="10" t="s">
        <v>183</v>
      </c>
      <c r="C16" s="14" t="n">
        <f aca="false">SUM(H19:H26)</f>
        <v>10</v>
      </c>
      <c r="D16" s="9" t="s">
        <v>184</v>
      </c>
      <c r="E16" s="10" t="s">
        <v>185</v>
      </c>
    </row>
    <row r="17" customFormat="false" ht="15" hidden="false" customHeight="false" outlineLevel="0" collapsed="false">
      <c r="A17" s="8" t="s">
        <v>186</v>
      </c>
      <c r="B17" s="8"/>
      <c r="C17" s="8"/>
      <c r="D17" s="8"/>
      <c r="E17" s="8"/>
      <c r="F17" s="8"/>
      <c r="G17" s="8"/>
      <c r="H17" s="8"/>
      <c r="I17" s="8"/>
    </row>
    <row r="18" customFormat="false" ht="15" hidden="false" customHeight="false" outlineLevel="0" collapsed="false">
      <c r="A18" s="41" t="s">
        <v>116</v>
      </c>
      <c r="B18" s="41" t="s">
        <v>187</v>
      </c>
      <c r="C18" s="41" t="s">
        <v>188</v>
      </c>
      <c r="D18" s="41" t="s">
        <v>189</v>
      </c>
      <c r="E18" s="41" t="s">
        <v>190</v>
      </c>
      <c r="F18" s="41" t="s">
        <v>29</v>
      </c>
      <c r="G18" s="41" t="s">
        <v>191</v>
      </c>
      <c r="H18" s="41" t="s">
        <v>192</v>
      </c>
      <c r="I18" s="41" t="s">
        <v>193</v>
      </c>
    </row>
    <row r="19" customFormat="false" ht="15" hidden="false" customHeight="false" outlineLevel="0" collapsed="false">
      <c r="A19" s="15" t="s">
        <v>194</v>
      </c>
      <c r="B19" s="16" t="s">
        <v>195</v>
      </c>
      <c r="C19" s="16" t="s">
        <v>196</v>
      </c>
      <c r="D19" s="20" t="n">
        <v>78.5</v>
      </c>
      <c r="E19" s="20" t="n">
        <v>112</v>
      </c>
      <c r="F19" s="35" t="n">
        <v>2</v>
      </c>
      <c r="G19" s="35" t="n">
        <v>850</v>
      </c>
      <c r="H19" s="35" t="n">
        <v>1</v>
      </c>
      <c r="I19" s="15" t="s">
        <v>197</v>
      </c>
    </row>
    <row r="20" customFormat="false" ht="15" hidden="false" customHeight="false" outlineLevel="0" collapsed="false">
      <c r="A20" s="9" t="s">
        <v>198</v>
      </c>
      <c r="B20" s="10" t="s">
        <v>199</v>
      </c>
      <c r="C20" s="10" t="s">
        <v>200</v>
      </c>
      <c r="D20" s="14" t="n">
        <v>92</v>
      </c>
      <c r="E20" s="14" t="n">
        <v>131</v>
      </c>
      <c r="F20" s="36" t="n">
        <v>3</v>
      </c>
      <c r="G20" s="36" t="n">
        <v>1100</v>
      </c>
      <c r="H20" s="36" t="n">
        <v>1</v>
      </c>
      <c r="I20" s="9" t="s">
        <v>197</v>
      </c>
    </row>
    <row r="21" customFormat="false" ht="15" hidden="false" customHeight="false" outlineLevel="0" collapsed="false">
      <c r="A21" s="15" t="s">
        <v>201</v>
      </c>
      <c r="B21" s="16" t="s">
        <v>202</v>
      </c>
      <c r="C21" s="16" t="s">
        <v>203</v>
      </c>
      <c r="D21" s="20" t="n">
        <v>65</v>
      </c>
      <c r="E21" s="20" t="n">
        <v>93</v>
      </c>
      <c r="F21" s="35" t="n">
        <v>1</v>
      </c>
      <c r="G21" s="35" t="n">
        <v>620</v>
      </c>
      <c r="H21" s="35" t="n">
        <v>1</v>
      </c>
      <c r="I21" s="15" t="s">
        <v>204</v>
      </c>
    </row>
    <row r="22" customFormat="false" ht="15" hidden="false" customHeight="false" outlineLevel="0" collapsed="false">
      <c r="A22" s="9" t="s">
        <v>205</v>
      </c>
      <c r="B22" s="10" t="s">
        <v>206</v>
      </c>
      <c r="C22" s="10" t="s">
        <v>207</v>
      </c>
      <c r="D22" s="14" t="n">
        <v>88.5</v>
      </c>
      <c r="E22" s="14" t="n">
        <v>126</v>
      </c>
      <c r="F22" s="36" t="n">
        <v>2</v>
      </c>
      <c r="G22" s="36" t="n">
        <v>980</v>
      </c>
      <c r="H22" s="36" t="n">
        <v>1</v>
      </c>
      <c r="I22" s="9" t="s">
        <v>197</v>
      </c>
    </row>
    <row r="23" customFormat="false" ht="15" hidden="false" customHeight="false" outlineLevel="0" collapsed="false">
      <c r="A23" s="15" t="s">
        <v>208</v>
      </c>
      <c r="B23" s="16" t="s">
        <v>209</v>
      </c>
      <c r="C23" s="16" t="s">
        <v>210</v>
      </c>
      <c r="D23" s="20" t="n">
        <v>65</v>
      </c>
      <c r="E23" s="20" t="n">
        <v>93</v>
      </c>
      <c r="F23" s="35" t="n">
        <v>1</v>
      </c>
      <c r="G23" s="35" t="n">
        <v>590</v>
      </c>
      <c r="H23" s="35" t="n">
        <v>1</v>
      </c>
      <c r="I23" s="15" t="s">
        <v>204</v>
      </c>
    </row>
    <row r="24" customFormat="false" ht="15" hidden="false" customHeight="false" outlineLevel="0" collapsed="false">
      <c r="A24" s="9" t="s">
        <v>211</v>
      </c>
      <c r="B24" s="10" t="s">
        <v>212</v>
      </c>
      <c r="C24" s="10" t="s">
        <v>213</v>
      </c>
      <c r="D24" s="14" t="n">
        <v>88.5</v>
      </c>
      <c r="E24" s="14" t="n">
        <v>126</v>
      </c>
      <c r="F24" s="36" t="n">
        <v>2</v>
      </c>
      <c r="G24" s="36" t="n">
        <v>940</v>
      </c>
      <c r="H24" s="36" t="n">
        <v>1</v>
      </c>
      <c r="I24" s="9" t="s">
        <v>197</v>
      </c>
    </row>
    <row r="25" customFormat="false" ht="15" hidden="false" customHeight="false" outlineLevel="0" collapsed="false">
      <c r="A25" s="15" t="s">
        <v>214</v>
      </c>
      <c r="B25" s="16" t="s">
        <v>215</v>
      </c>
      <c r="C25" s="16" t="s">
        <v>216</v>
      </c>
      <c r="D25" s="20" t="n">
        <v>95</v>
      </c>
      <c r="E25" s="20" t="n">
        <v>136</v>
      </c>
      <c r="F25" s="35" t="n">
        <v>2</v>
      </c>
      <c r="G25" s="35" t="n">
        <v>1050</v>
      </c>
      <c r="H25" s="35" t="n">
        <v>2</v>
      </c>
      <c r="I25" s="15" t="s">
        <v>197</v>
      </c>
    </row>
    <row r="26" customFormat="false" ht="15" hidden="false" customHeight="false" outlineLevel="0" collapsed="false">
      <c r="A26" s="9" t="s">
        <v>217</v>
      </c>
      <c r="B26" s="10" t="s">
        <v>218</v>
      </c>
      <c r="C26" s="10" t="s">
        <v>219</v>
      </c>
      <c r="D26" s="14" t="n">
        <v>128</v>
      </c>
      <c r="E26" s="14" t="n">
        <v>183</v>
      </c>
      <c r="F26" s="36" t="n">
        <v>2</v>
      </c>
      <c r="G26" s="36" t="n">
        <v>1370</v>
      </c>
      <c r="H26" s="36" t="n">
        <v>2</v>
      </c>
      <c r="I26" s="9" t="s">
        <v>197</v>
      </c>
    </row>
    <row r="27" customFormat="false" ht="15" hidden="false" customHeight="false" outlineLevel="0" collapsed="false">
      <c r="A27" s="29" t="s">
        <v>220</v>
      </c>
      <c r="B27" s="29"/>
      <c r="C27" s="29"/>
      <c r="D27" s="38" t="n">
        <f aca="false">SUM(D19:D26)</f>
        <v>700.5</v>
      </c>
      <c r="E27" s="38" t="n">
        <f aca="false">SUM(E19:E26)</f>
        <v>1000</v>
      </c>
      <c r="F27" s="37" t="n">
        <f aca="false">SUM(F19:F26)</f>
        <v>15</v>
      </c>
      <c r="G27" s="37" t="n">
        <f aca="false">SUM(G19:G26)</f>
        <v>7500</v>
      </c>
      <c r="H27" s="37" t="n">
        <f aca="false">SUM(H19:H26)</f>
        <v>10</v>
      </c>
      <c r="I27" s="42" t="s">
        <v>221</v>
      </c>
    </row>
  </sheetData>
  <mergeCells count="12">
    <mergeCell ref="A4:H4"/>
    <mergeCell ref="B5:C5"/>
    <mergeCell ref="E5:H5"/>
    <mergeCell ref="B6:C6"/>
    <mergeCell ref="E6:H6"/>
    <mergeCell ref="B7:C7"/>
    <mergeCell ref="E7:H7"/>
    <mergeCell ref="B8:C8"/>
    <mergeCell ref="E8:H8"/>
    <mergeCell ref="A9:H9"/>
    <mergeCell ref="A17:I17"/>
    <mergeCell ref="A27:C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6"/>
    <col collapsed="false" customWidth="true" hidden="false" outlineLevel="0" max="3" min="2" style="0" width="22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24"/>
  </cols>
  <sheetData>
    <row r="1" customFormat="false" ht="18.55" hidden="false" customHeight="false" outlineLevel="0" collapsed="false">
      <c r="A1" s="1" t="s">
        <v>222</v>
      </c>
    </row>
    <row r="2" customFormat="false" ht="15" hidden="false" customHeight="false" outlineLevel="0" collapsed="false">
      <c r="A2" s="2" t="s">
        <v>223</v>
      </c>
    </row>
    <row r="4" customFormat="false" ht="15" hidden="false" customHeight="false" outlineLevel="0" collapsed="false">
      <c r="A4" s="8" t="s">
        <v>224</v>
      </c>
      <c r="B4" s="8"/>
      <c r="C4" s="8"/>
      <c r="D4" s="8"/>
      <c r="E4" s="8"/>
      <c r="F4" s="8"/>
    </row>
    <row r="5" customFormat="false" ht="15" hidden="false" customHeight="false" outlineLevel="0" collapsed="false">
      <c r="A5" s="41" t="s">
        <v>225</v>
      </c>
      <c r="B5" s="41" t="s">
        <v>226</v>
      </c>
      <c r="C5" s="41" t="s">
        <v>227</v>
      </c>
      <c r="D5" s="41" t="s">
        <v>228</v>
      </c>
      <c r="E5" s="41" t="s">
        <v>229</v>
      </c>
      <c r="F5" s="41" t="s">
        <v>230</v>
      </c>
    </row>
    <row r="6" customFormat="false" ht="15" hidden="false" customHeight="false" outlineLevel="0" collapsed="false">
      <c r="A6" s="10" t="s">
        <v>231</v>
      </c>
      <c r="B6" s="14" t="n">
        <v>1000</v>
      </c>
      <c r="C6" s="14" t="n">
        <f aca="false">'Stammdaten &amp; Schlüssel'!E27</f>
        <v>1000</v>
      </c>
      <c r="D6" s="14" t="n">
        <f aca="false">C6-B6</f>
        <v>0</v>
      </c>
      <c r="E6" s="9" t="s">
        <v>232</v>
      </c>
      <c r="F6" s="9" t="str">
        <f aca="false">IF(ABS(D6)&lt;0.01, "OK (Exakt 1.000 MEA)", "FEHLER: MEA-Summe ≠ 1.000")</f>
        <v>OK (Exakt 1.000 MEA)</v>
      </c>
    </row>
    <row r="7" customFormat="false" ht="15" hidden="false" customHeight="false" outlineLevel="0" collapsed="false">
      <c r="A7" s="16" t="s">
        <v>233</v>
      </c>
      <c r="B7" s="19" t="n">
        <f aca="false">Gesamtwirtschaftsplan!E39</f>
        <v>94428</v>
      </c>
      <c r="C7" s="19" t="n">
        <f aca="false">Einzelwirtschaftspläne!H17</f>
        <v>94428</v>
      </c>
      <c r="D7" s="19" t="n">
        <f aca="false">C7-B7</f>
        <v>0</v>
      </c>
      <c r="E7" s="15" t="s">
        <v>234</v>
      </c>
      <c r="F7" s="15" t="str">
        <f aca="false">IF(ABS(D7)&lt;0.05, "OK (Vollständig umgelegt)", "FEHLER: Umlagedifferenz")</f>
        <v>OK (Vollständig umgelegt)</v>
      </c>
    </row>
    <row r="8" customFormat="false" ht="15" hidden="false" customHeight="false" outlineLevel="0" collapsed="false">
      <c r="A8" s="10" t="s">
        <v>235</v>
      </c>
      <c r="B8" s="13" t="n">
        <f aca="false">Gesamtwirtschaftsplan!E37</f>
        <v>77428</v>
      </c>
      <c r="C8" s="13" t="n">
        <f aca="false">Einzelwirtschaftspläne!D17</f>
        <v>77428</v>
      </c>
      <c r="D8" s="13" t="n">
        <f aca="false">C8-B8</f>
        <v>0</v>
      </c>
      <c r="E8" s="9" t="s">
        <v>234</v>
      </c>
      <c r="F8" s="9" t="str">
        <f aca="false">IF(ABS(D8)&lt;0.05, "OK (Abgestimmt)", "FEHLER: Abweichung")</f>
        <v>OK (Abgestimmt)</v>
      </c>
    </row>
    <row r="9" customFormat="false" ht="15" hidden="false" customHeight="false" outlineLevel="0" collapsed="false">
      <c r="A9" s="16" t="s">
        <v>236</v>
      </c>
      <c r="B9" s="19" t="n">
        <f aca="false">Gesamtwirtschaftsplan!E38</f>
        <v>17000</v>
      </c>
      <c r="C9" s="19" t="n">
        <f aca="false">Einzelwirtschaftspläne!F17</f>
        <v>17000</v>
      </c>
      <c r="D9" s="19" t="n">
        <f aca="false">C9-B9</f>
        <v>0</v>
      </c>
      <c r="E9" s="15" t="s">
        <v>234</v>
      </c>
      <c r="F9" s="15" t="str">
        <f aca="false">IF(ABS(D9)&lt;0.05, "OK (Abgestimmt)", "FEHLER: Abweichung")</f>
        <v>OK (Abgestimmt)</v>
      </c>
    </row>
    <row r="10" customFormat="false" ht="15" hidden="false" customHeight="false" outlineLevel="0" collapsed="false">
      <c r="A10" s="10" t="s">
        <v>237</v>
      </c>
      <c r="B10" s="13" t="n">
        <v>20</v>
      </c>
      <c r="C10" s="13" t="n">
        <f aca="false">Gesamtwirtschaftsplan!E33/'Stammdaten &amp; Schlüssel'!D27</f>
        <v>21.1277658815132</v>
      </c>
      <c r="D10" s="13" t="n">
        <f aca="false">C10-B10</f>
        <v>1.12776588151321</v>
      </c>
      <c r="E10" s="9" t="s">
        <v>238</v>
      </c>
      <c r="F10" s="9" t="str">
        <f aca="false">IF(C10&gt;=15, "Angemessen gem. § 19 WEG", "Prüfung: Rücklage evtl. zu gering")</f>
        <v>Angemessen gem. § 19 WEG</v>
      </c>
    </row>
    <row r="11" customFormat="false" ht="15" hidden="false" customHeight="false" outlineLevel="0" collapsed="false">
      <c r="A11" s="16" t="s">
        <v>239</v>
      </c>
      <c r="B11" s="18" t="n">
        <v>0.05</v>
      </c>
      <c r="C11" s="18" t="n">
        <f aca="false">(Gesamtwirtschaftsplan!E39-Gesamtwirtschaftsplan!D39)/Gesamtwirtschaftsplan!D39</f>
        <v>0.0579456843237429</v>
      </c>
      <c r="D11" s="18" t="n">
        <f aca="false">C11-B11</f>
        <v>0.00794568432374294</v>
      </c>
      <c r="E11" s="15" t="s">
        <v>240</v>
      </c>
      <c r="F11" s="15" t="str">
        <f aca="false">IF(C11&lt;0.1, "Plausibel (&lt; 10%)", "Prüfung empfohlen (&gt; 10%)")</f>
        <v>Plausibel (&lt; 10%)</v>
      </c>
    </row>
    <row r="13" customFormat="false" ht="15" hidden="false" customHeight="false" outlineLevel="0" collapsed="false">
      <c r="A13" s="8" t="s">
        <v>241</v>
      </c>
      <c r="B13" s="8"/>
      <c r="C13" s="8"/>
      <c r="D13" s="8"/>
      <c r="E13" s="8"/>
      <c r="F13" s="8"/>
    </row>
    <row r="14" customFormat="false" ht="15" hidden="false" customHeight="false" outlineLevel="0" collapsed="false">
      <c r="A14" s="41" t="s">
        <v>242</v>
      </c>
      <c r="B14" s="41" t="s">
        <v>243</v>
      </c>
      <c r="C14" s="41" t="s">
        <v>244</v>
      </c>
      <c r="D14" s="41" t="s">
        <v>245</v>
      </c>
      <c r="E14" s="41" t="s">
        <v>246</v>
      </c>
      <c r="F14" s="41" t="s">
        <v>247</v>
      </c>
    </row>
    <row r="15" customFormat="false" ht="15" hidden="false" customHeight="false" outlineLevel="0" collapsed="false">
      <c r="A15" s="10" t="s">
        <v>248</v>
      </c>
      <c r="B15" s="11" t="n">
        <v>48500</v>
      </c>
      <c r="C15" s="11" t="n">
        <f aca="false">Gesamtwirtschaftsplan!E33</f>
        <v>14800</v>
      </c>
      <c r="D15" s="11" t="n">
        <v>8500</v>
      </c>
      <c r="E15" s="11" t="n">
        <f aca="false">B15+C15-D15</f>
        <v>54800</v>
      </c>
      <c r="F15" s="9" t="s">
        <v>249</v>
      </c>
    </row>
    <row r="16" customFormat="false" ht="15" hidden="false" customHeight="false" outlineLevel="0" collapsed="false">
      <c r="A16" s="10" t="s">
        <v>250</v>
      </c>
      <c r="B16" s="11" t="n">
        <v>12400</v>
      </c>
      <c r="C16" s="11" t="n">
        <f aca="false">Gesamtwirtschaftsplan!E34</f>
        <v>2200</v>
      </c>
      <c r="D16" s="11" t="n">
        <v>0</v>
      </c>
      <c r="E16" s="11" t="n">
        <f aca="false">B16+C16-D16</f>
        <v>14600</v>
      </c>
      <c r="F16" s="9" t="s">
        <v>251</v>
      </c>
    </row>
    <row r="17" customFormat="false" ht="15" hidden="false" customHeight="false" outlineLevel="0" collapsed="false">
      <c r="A17" s="29" t="s">
        <v>252</v>
      </c>
      <c r="B17" s="30" t="n">
        <f aca="false">SUM(B15:B16)</f>
        <v>60900</v>
      </c>
      <c r="C17" s="30" t="n">
        <f aca="false">SUM(C15:C16)</f>
        <v>17000</v>
      </c>
      <c r="D17" s="30" t="n">
        <f aca="false">SUM(D15:D16)</f>
        <v>8500</v>
      </c>
      <c r="E17" s="30" t="n">
        <f aca="false">SUM(E15:E16)</f>
        <v>69400</v>
      </c>
      <c r="F17" s="42" t="s">
        <v>253</v>
      </c>
    </row>
  </sheetData>
  <mergeCells count="2">
    <mergeCell ref="A4:F4"/>
    <mergeCell ref="A13:F1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5" min="3" style="0" width="22"/>
    <col collapsed="false" customWidth="true" hidden="false" outlineLevel="0" max="7" min="6" style="0" width="20"/>
    <col collapsed="false" customWidth="true" hidden="false" outlineLevel="0" max="8" min="8" style="0" width="16"/>
  </cols>
  <sheetData>
    <row r="1" customFormat="false" ht="18.55" hidden="false" customHeight="false" outlineLevel="0" collapsed="false">
      <c r="A1" s="1" t="s">
        <v>254</v>
      </c>
    </row>
    <row r="2" customFormat="false" ht="15" hidden="false" customHeight="false" outlineLevel="0" collapsed="false">
      <c r="A2" s="2" t="s">
        <v>255</v>
      </c>
    </row>
    <row r="4" customFormat="false" ht="15" hidden="false" customHeight="false" outlineLevel="0" collapsed="false">
      <c r="A4" s="8" t="s">
        <v>256</v>
      </c>
      <c r="B4" s="8"/>
      <c r="C4" s="8"/>
      <c r="D4" s="8"/>
      <c r="E4" s="8"/>
      <c r="F4" s="8"/>
      <c r="G4" s="8"/>
      <c r="H4" s="8"/>
    </row>
    <row r="5" customFormat="false" ht="26.85" hidden="false" customHeight="true" outlineLevel="0" collapsed="false">
      <c r="A5" s="39" t="s">
        <v>257</v>
      </c>
      <c r="B5" s="43" t="s">
        <v>258</v>
      </c>
      <c r="C5" s="43"/>
      <c r="D5" s="43"/>
      <c r="E5" s="43"/>
      <c r="F5" s="43"/>
      <c r="G5" s="43"/>
      <c r="H5" s="43"/>
    </row>
    <row r="6" customFormat="false" ht="26.85" hidden="false" customHeight="true" outlineLevel="0" collapsed="false">
      <c r="A6" s="39" t="s">
        <v>259</v>
      </c>
      <c r="B6" s="43" t="s">
        <v>260</v>
      </c>
      <c r="C6" s="43"/>
      <c r="D6" s="43"/>
      <c r="E6" s="43"/>
      <c r="F6" s="43"/>
      <c r="G6" s="43"/>
      <c r="H6" s="43"/>
    </row>
    <row r="7" customFormat="false" ht="26.85" hidden="false" customHeight="true" outlineLevel="0" collapsed="false">
      <c r="A7" s="39" t="s">
        <v>261</v>
      </c>
      <c r="B7" s="43" t="s">
        <v>262</v>
      </c>
      <c r="C7" s="43"/>
      <c r="D7" s="43"/>
      <c r="E7" s="43"/>
      <c r="F7" s="43"/>
      <c r="G7" s="43"/>
      <c r="H7" s="43"/>
    </row>
    <row r="8" customFormat="false" ht="26.85" hidden="false" customHeight="true" outlineLevel="0" collapsed="false">
      <c r="A8" s="39" t="s">
        <v>263</v>
      </c>
      <c r="B8" s="43" t="s">
        <v>264</v>
      </c>
      <c r="C8" s="43"/>
      <c r="D8" s="43"/>
      <c r="E8" s="43"/>
      <c r="F8" s="43"/>
      <c r="G8" s="43"/>
      <c r="H8" s="43"/>
    </row>
    <row r="10" customFormat="false" ht="15" hidden="false" customHeight="false" outlineLevel="0" collapsed="false">
      <c r="A10" s="8" t="s">
        <v>265</v>
      </c>
      <c r="B10" s="8"/>
      <c r="C10" s="8"/>
      <c r="D10" s="8"/>
      <c r="E10" s="8"/>
      <c r="F10" s="8"/>
      <c r="G10" s="8"/>
      <c r="H10" s="8"/>
    </row>
    <row r="11" customFormat="false" ht="15" hidden="false" customHeight="false" outlineLevel="0" collapsed="false">
      <c r="A11" s="41" t="s">
        <v>266</v>
      </c>
      <c r="B11" s="41" t="s">
        <v>267</v>
      </c>
      <c r="C11" s="41" t="s">
        <v>268</v>
      </c>
      <c r="D11" s="41"/>
      <c r="E11" s="41"/>
      <c r="F11" s="41" t="s">
        <v>269</v>
      </c>
      <c r="G11" s="41"/>
      <c r="H11" s="41" t="s">
        <v>270</v>
      </c>
    </row>
    <row r="12" customFormat="false" ht="26.85" hidden="false" customHeight="true" outlineLevel="0" collapsed="false">
      <c r="A12" s="9" t="s">
        <v>271</v>
      </c>
      <c r="B12" s="10" t="s">
        <v>272</v>
      </c>
      <c r="C12" s="44" t="s">
        <v>273</v>
      </c>
      <c r="D12" s="44"/>
      <c r="E12" s="44"/>
      <c r="F12" s="44" t="s">
        <v>274</v>
      </c>
      <c r="G12" s="44"/>
      <c r="H12" s="9" t="s">
        <v>145</v>
      </c>
    </row>
    <row r="13" customFormat="false" ht="26.85" hidden="false" customHeight="true" outlineLevel="0" collapsed="false">
      <c r="A13" s="15" t="s">
        <v>275</v>
      </c>
      <c r="B13" s="16" t="s">
        <v>276</v>
      </c>
      <c r="C13" s="45" t="s">
        <v>277</v>
      </c>
      <c r="D13" s="45"/>
      <c r="E13" s="45"/>
      <c r="F13" s="45" t="s">
        <v>278</v>
      </c>
      <c r="G13" s="45"/>
      <c r="H13" s="15" t="s">
        <v>145</v>
      </c>
    </row>
    <row r="14" customFormat="false" ht="26.85" hidden="false" customHeight="true" outlineLevel="0" collapsed="false">
      <c r="A14" s="9" t="s">
        <v>279</v>
      </c>
      <c r="B14" s="10" t="s">
        <v>280</v>
      </c>
      <c r="C14" s="44" t="s">
        <v>281</v>
      </c>
      <c r="D14" s="44"/>
      <c r="E14" s="44"/>
      <c r="F14" s="44" t="s">
        <v>282</v>
      </c>
      <c r="G14" s="44"/>
      <c r="H14" s="9" t="s">
        <v>145</v>
      </c>
    </row>
    <row r="15" customFormat="false" ht="26.85" hidden="false" customHeight="true" outlineLevel="0" collapsed="false">
      <c r="A15" s="15" t="s">
        <v>283</v>
      </c>
      <c r="B15" s="16" t="s">
        <v>284</v>
      </c>
      <c r="C15" s="45" t="s">
        <v>285</v>
      </c>
      <c r="D15" s="45"/>
      <c r="E15" s="45"/>
      <c r="F15" s="45" t="s">
        <v>286</v>
      </c>
      <c r="G15" s="45"/>
      <c r="H15" s="15" t="s">
        <v>145</v>
      </c>
    </row>
    <row r="16" customFormat="false" ht="26.85" hidden="false" customHeight="true" outlineLevel="0" collapsed="false">
      <c r="A16" s="9" t="s">
        <v>287</v>
      </c>
      <c r="B16" s="10" t="s">
        <v>288</v>
      </c>
      <c r="C16" s="44" t="s">
        <v>289</v>
      </c>
      <c r="D16" s="44"/>
      <c r="E16" s="44"/>
      <c r="F16" s="44" t="s">
        <v>290</v>
      </c>
      <c r="G16" s="44"/>
      <c r="H16" s="9" t="s">
        <v>145</v>
      </c>
    </row>
    <row r="17" customFormat="false" ht="26.85" hidden="false" customHeight="true" outlineLevel="0" collapsed="false">
      <c r="A17" s="15" t="s">
        <v>291</v>
      </c>
      <c r="B17" s="16" t="s">
        <v>292</v>
      </c>
      <c r="C17" s="45" t="s">
        <v>293</v>
      </c>
      <c r="D17" s="45"/>
      <c r="E17" s="45"/>
      <c r="F17" s="45" t="s">
        <v>294</v>
      </c>
      <c r="G17" s="45"/>
      <c r="H17" s="15" t="s">
        <v>145</v>
      </c>
    </row>
  </sheetData>
  <mergeCells count="20">
    <mergeCell ref="A4:H4"/>
    <mergeCell ref="B5:H5"/>
    <mergeCell ref="B6:H6"/>
    <mergeCell ref="B7:H7"/>
    <mergeCell ref="B8:H8"/>
    <mergeCell ref="A10:H10"/>
    <mergeCell ref="C11:E11"/>
    <mergeCell ref="F11:G11"/>
    <mergeCell ref="C12:E12"/>
    <mergeCell ref="F12:G12"/>
    <mergeCell ref="C13:E13"/>
    <mergeCell ref="F13:G13"/>
    <mergeCell ref="C14:E14"/>
    <mergeCell ref="F14:G14"/>
    <mergeCell ref="C15:E15"/>
    <mergeCell ref="F15:G15"/>
    <mergeCell ref="C16:E16"/>
    <mergeCell ref="F16:G16"/>
    <mergeCell ref="C17:E17"/>
    <mergeCell ref="F17:G1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LibreOffice/26.2.4.2$Linux_X86_64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2026-08-15T10:34:29Z</dcterms:created>
  <dc:creator>openpyxl</dc:creator>
  <dc:description/>
  <dc:language>en-US</dc:language>
  <cp:lastModifiedBy/>
  <dcterms:modified xsi:type="dcterms:W3CDTF">2026-08-15T10:34:29Z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