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terialliste" sheetId="1" state="visible" r:id="rId1"/>
    <sheet xmlns:r="http://schemas.openxmlformats.org/officeDocument/2006/relationships" name="Dashboard" sheetId="2" state="visible" r:id="rId2"/>
    <sheet xmlns:r="http://schemas.openxmlformats.org/officeDocument/2006/relationships" name="Rechner" sheetId="3" state="visible" r:id="rId3"/>
    <sheet xmlns:r="http://schemas.openxmlformats.org/officeDocument/2006/relationships" name="Anleitung" sheetId="4" state="visible" r:id="rId4"/>
    <sheet xmlns:r="http://schemas.openxmlformats.org/officeDocument/2006/relationships" name="Listen" sheetId="5" state="hidden" r:id="rId5"/>
  </sheets>
  <definedNames>
    <definedName name="_xlnm._FilterDatabase" localSheetId="0" hidden="1">'Materialliste'!$A$6:$P$56</definedName>
    <definedName name="_xlnm.Print_Titles" localSheetId="0">'Materialliste'!$6:$6</definedName>
    <definedName name="_xlnm.Print_Area" localSheetId="0">'Materialliste'!$A$1:$P$57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_-* #,##0.00 €_-;-* #,##0.00 €_-;_-* &quot;-&quot;?? €_-;_-@_-"/>
    <numFmt numFmtId="165" formatCode="0.0%;-0.0%;&quot;-&quot;"/>
    <numFmt numFmtId="166" formatCode="#,##0.##;-#,##0.##;&quot;-&quot;"/>
    <numFmt numFmtId="167" formatCode="DD.MM.YYYY"/>
    <numFmt numFmtId="168" formatCode="#,##0.00 €_-;-#,##0.00 €_-;&quot;-&quot;?? €_-;_-@_-"/>
    <numFmt numFmtId="169" formatCode="#,##0;-#,##0;&quot;-&quot;"/>
  </numFmts>
  <fonts count="16">
    <font>
      <name val="Calibri"/>
      <family val="2"/>
      <color theme="1"/>
      <sz val="11"/>
      <scheme val="minor"/>
    </font>
    <font>
      <name val="Calibri"/>
      <b val="1"/>
      <color rgb="00000000"/>
      <sz val="11"/>
    </font>
    <font>
      <name val="Calibri"/>
      <color rgb="00000000"/>
      <sz val="11"/>
    </font>
    <font>
      <name val="Calibri"/>
      <b val="1"/>
      <color rgb="00073763"/>
      <sz val="18"/>
    </font>
    <font>
      <name val="Calibri"/>
      <i val="1"/>
      <color rgb="00555555"/>
      <sz val="10"/>
    </font>
    <font>
      <name val="Calibri"/>
      <b val="1"/>
      <color rgb="00073763"/>
      <sz val="11"/>
    </font>
    <font>
      <name val="Calibri"/>
      <color rgb="001F4E9E"/>
      <sz val="11"/>
    </font>
    <font>
      <name val="Calibri"/>
      <i val="1"/>
      <color rgb="00555555"/>
      <sz val="9"/>
    </font>
    <font>
      <name val="Calibri"/>
      <b val="1"/>
      <color rgb="00FFFFFF"/>
      <sz val="11"/>
    </font>
    <font>
      <name val="Calibri"/>
      <i val="1"/>
      <color rgb="00555555"/>
      <sz val="11"/>
    </font>
    <font>
      <name val="Calibri"/>
      <b val="1"/>
      <color rgb="00FFFFFF"/>
      <sz val="22"/>
    </font>
    <font>
      <name val="Calibri"/>
      <b val="1"/>
      <color rgb="00073763"/>
      <sz val="13"/>
    </font>
    <font>
      <name val="Calibri"/>
      <b val="1"/>
      <color rgb="00FFFFFF"/>
      <sz val="12"/>
    </font>
    <font>
      <name val="Calibri"/>
      <b val="1"/>
      <color rgb="00FFFFFF"/>
      <sz val="14"/>
    </font>
    <font>
      <name val="Calibri"/>
      <color rgb="00333333"/>
      <sz val="11"/>
    </font>
    <font>
      <name val="Calibri"/>
      <b val="1"/>
      <color rgb="00FFFFFF"/>
      <sz val="13"/>
    </font>
  </fonts>
  <fills count="8">
    <fill>
      <patternFill/>
    </fill>
    <fill>
      <patternFill patternType="gray125"/>
    </fill>
    <fill>
      <patternFill patternType="solid">
        <fgColor rgb="00FFF8E1"/>
        <bgColor rgb="00FFF8E1"/>
      </patternFill>
    </fill>
    <fill>
      <patternFill patternType="solid">
        <fgColor rgb="00073763"/>
        <bgColor rgb="00073763"/>
      </patternFill>
    </fill>
    <fill>
      <patternFill patternType="solid">
        <fgColor rgb="00EAF1FB"/>
        <bgColor rgb="00EAF1FB"/>
      </patternFill>
    </fill>
    <fill>
      <patternFill patternType="solid">
        <fgColor rgb="002E7D32"/>
        <bgColor rgb="002E7D32"/>
      </patternFill>
    </fill>
    <fill>
      <patternFill patternType="solid">
        <fgColor rgb="00EF6C00"/>
        <bgColor rgb="00EF6C00"/>
      </patternFill>
    </fill>
    <fill>
      <patternFill patternType="solid">
        <fgColor rgb="00F2F4F7"/>
        <bgColor rgb="00F2F4F7"/>
      </patternFill>
    </fill>
  </fills>
  <borders count="6">
    <border>
      <left/>
      <right/>
      <top/>
      <bottom/>
      <diagonal/>
    </border>
    <border>
      <left style="thin">
        <color rgb="00C9D3E0"/>
      </left>
      <right style="thin">
        <color rgb="00C9D3E0"/>
      </right>
      <top style="thin">
        <color rgb="00C9D3E0"/>
      </top>
      <bottom style="thin">
        <color rgb="00C9D3E0"/>
      </bottom>
    </border>
    <border>
      <left/>
      <right/>
      <top style="thin">
        <color rgb="00C9D3E0"/>
      </top>
      <bottom/>
      <diagonal/>
    </border>
    <border>
      <left/>
      <right style="thin">
        <color rgb="00C9D3E0"/>
      </right>
      <top style="thin">
        <color rgb="00C9D3E0"/>
      </top>
      <bottom/>
      <diagonal/>
    </border>
    <border>
      <left/>
      <right/>
      <top style="thin">
        <color rgb="00C9D3E0"/>
      </top>
      <bottom style="thin">
        <color rgb="00C9D3E0"/>
      </bottom>
      <diagonal/>
    </border>
    <border>
      <left/>
      <right style="thin">
        <color rgb="00C9D3E0"/>
      </right>
      <top style="thin">
        <color rgb="00C9D3E0"/>
      </top>
      <bottom style="thin">
        <color rgb="00C9D3E0"/>
      </bottom>
      <diagonal/>
    </border>
  </borders>
  <cellStyleXfs count="1">
    <xf numFmtId="0" fontId="0" fillId="0" borderId="0"/>
  </cellStyleXfs>
  <cellXfs count="55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vertical="center"/>
    </xf>
    <xf numFmtId="164" fontId="6" fillId="2" borderId="1" applyAlignment="1" pivotButton="0" quotePrefix="0" xfId="0">
      <alignment vertical="center"/>
    </xf>
    <xf numFmtId="164" fontId="1" fillId="0" borderId="1" applyAlignment="1" pivotButton="0" quotePrefix="0" xfId="0">
      <alignment vertical="center"/>
    </xf>
    <xf numFmtId="165" fontId="1" fillId="0" borderId="1" applyAlignment="1" pivotButton="0" quotePrefix="0" xfId="0">
      <alignment vertical="center"/>
    </xf>
    <xf numFmtId="0" fontId="7" fillId="0" borderId="0" pivotButton="0" quotePrefix="0" xfId="0"/>
    <xf numFmtId="0" fontId="8" fillId="3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/>
    </xf>
    <xf numFmtId="166" fontId="6" fillId="2" borderId="1" applyAlignment="1" pivotButton="0" quotePrefix="0" xfId="0">
      <alignment vertical="center"/>
    </xf>
    <xf numFmtId="164" fontId="2" fillId="0" borderId="1" applyAlignment="1" pivotButton="0" quotePrefix="0" xfId="0">
      <alignment vertical="center"/>
    </xf>
    <xf numFmtId="9" fontId="6" fillId="2" borderId="1" applyAlignment="1" pivotButton="0" quotePrefix="0" xfId="0">
      <alignment vertical="center"/>
    </xf>
    <xf numFmtId="167" fontId="6" fillId="2" borderId="1" applyAlignment="1" pivotButton="0" quotePrefix="0" xfId="0">
      <alignment vertical="center"/>
    </xf>
    <xf numFmtId="0" fontId="5" fillId="4" borderId="1" pivotButton="0" quotePrefix="0" xfId="0"/>
    <xf numFmtId="164" fontId="1" fillId="4" borderId="1" pivotButton="0" quotePrefix="0" xfId="0"/>
    <xf numFmtId="0" fontId="1" fillId="0" borderId="0" pivotButton="0" quotePrefix="0" xfId="0"/>
    <xf numFmtId="0" fontId="2" fillId="0" borderId="0" pivotButton="0" quotePrefix="0" xfId="0"/>
    <xf numFmtId="9" fontId="2" fillId="0" borderId="0" pivotButton="0" quotePrefix="0" xfId="0"/>
    <xf numFmtId="167" fontId="6" fillId="2" borderId="1" applyAlignment="1" pivotButton="0" quotePrefix="0" xfId="0">
      <alignment vertical="center"/>
    </xf>
    <xf numFmtId="0" fontId="0" fillId="0" borderId="4" pivotButton="0" quotePrefix="0" xfId="0"/>
    <xf numFmtId="0" fontId="0" fillId="0" borderId="5" pivotButton="0" quotePrefix="0" xfId="0"/>
    <xf numFmtId="0" fontId="9" fillId="0" borderId="0" pivotButton="0" quotePrefix="0" xfId="0"/>
    <xf numFmtId="0" fontId="8" fillId="3" borderId="0" applyAlignment="1" pivotButton="0" quotePrefix="0" xfId="0">
      <alignment horizontal="center" vertical="center"/>
    </xf>
    <xf numFmtId="0" fontId="0" fillId="3" borderId="0" pivotButton="0" quotePrefix="0" xfId="0"/>
    <xf numFmtId="168" fontId="10" fillId="3" borderId="0" applyAlignment="1" pivotButton="0" quotePrefix="0" xfId="0">
      <alignment horizontal="center" vertical="center"/>
    </xf>
    <xf numFmtId="0" fontId="8" fillId="5" borderId="0" applyAlignment="1" pivotButton="0" quotePrefix="0" xfId="0">
      <alignment horizontal="center" vertical="center"/>
    </xf>
    <xf numFmtId="0" fontId="0" fillId="5" borderId="0" pivotButton="0" quotePrefix="0" xfId="0"/>
    <xf numFmtId="168" fontId="10" fillId="5" borderId="0" applyAlignment="1" pivotButton="0" quotePrefix="0" xfId="0">
      <alignment horizontal="center" vertical="center"/>
    </xf>
    <xf numFmtId="165" fontId="10" fillId="5" borderId="0" applyAlignment="1" pivotButton="0" quotePrefix="0" xfId="0">
      <alignment horizontal="center" vertical="center"/>
    </xf>
    <xf numFmtId="0" fontId="8" fillId="6" borderId="0" applyAlignment="1" pivotButton="0" quotePrefix="0" xfId="0">
      <alignment horizontal="center" vertical="center"/>
    </xf>
    <xf numFmtId="0" fontId="0" fillId="6" borderId="0" pivotButton="0" quotePrefix="0" xfId="0"/>
    <xf numFmtId="169" fontId="10" fillId="6" borderId="0" applyAlignment="1" pivotButton="0" quotePrefix="0" xfId="0">
      <alignment horizontal="center" vertical="center"/>
    </xf>
    <xf numFmtId="0" fontId="11" fillId="0" borderId="0" pivotButton="0" quotePrefix="0" xfId="0"/>
    <xf numFmtId="0" fontId="2" fillId="0" borderId="1" applyAlignment="1" pivotButton="0" quotePrefix="0" xfId="0">
      <alignment vertical="center"/>
    </xf>
    <xf numFmtId="169" fontId="2" fillId="0" borderId="1" applyAlignment="1" pivotButton="0" quotePrefix="0" xfId="0">
      <alignment vertical="center"/>
    </xf>
    <xf numFmtId="165" fontId="2" fillId="0" borderId="1" applyAlignment="1" pivotButton="0" quotePrefix="0" xfId="0">
      <alignment vertical="center"/>
    </xf>
    <xf numFmtId="0" fontId="1" fillId="7" borderId="1" pivotButton="0" quotePrefix="0" xfId="0"/>
    <xf numFmtId="0" fontId="0" fillId="0" borderId="1" pivotButton="0" quotePrefix="0" xfId="0"/>
    <xf numFmtId="0" fontId="1" fillId="0" borderId="1" applyAlignment="1" pivotButton="0" quotePrefix="0" xfId="0">
      <alignment vertical="center"/>
    </xf>
    <xf numFmtId="169" fontId="1" fillId="0" borderId="1" applyAlignment="1" pivotButton="0" quotePrefix="0" xfId="0">
      <alignment vertical="center"/>
    </xf>
    <xf numFmtId="0" fontId="1" fillId="4" borderId="1" applyAlignment="1" pivotButton="0" quotePrefix="0" xfId="0">
      <alignment vertical="center"/>
    </xf>
    <xf numFmtId="169" fontId="1" fillId="4" borderId="1" applyAlignment="1" pivotButton="0" quotePrefix="0" xfId="0">
      <alignment vertical="center"/>
    </xf>
    <xf numFmtId="164" fontId="1" fillId="4" borderId="1" applyAlignment="1" pivotButton="0" quotePrefix="0" xfId="0">
      <alignment vertical="center"/>
    </xf>
    <xf numFmtId="165" fontId="1" fillId="4" borderId="1" applyAlignment="1" pivotButton="0" quotePrefix="0" xfId="0">
      <alignment vertical="center"/>
    </xf>
    <xf numFmtId="0" fontId="1" fillId="0" borderId="1" pivotButton="0" quotePrefix="0" xfId="0"/>
    <xf numFmtId="0" fontId="14" fillId="0" borderId="0" pivotButton="0" quotePrefix="0" xfId="0"/>
    <xf numFmtId="0" fontId="12" fillId="3" borderId="1" applyAlignment="1" pivotButton="0" quotePrefix="0" xfId="0">
      <alignment vertical="center"/>
    </xf>
    <xf numFmtId="164" fontId="12" fillId="3" borderId="1" applyAlignment="1" pivotButton="0" quotePrefix="0" xfId="0">
      <alignment vertical="center"/>
    </xf>
    <xf numFmtId="0" fontId="13" fillId="3" borderId="1" applyAlignment="1" pivotButton="0" quotePrefix="0" xfId="0">
      <alignment vertical="center"/>
    </xf>
    <xf numFmtId="164" fontId="13" fillId="3" borderId="1" applyAlignment="1" pivotButton="0" quotePrefix="0" xfId="0">
      <alignment vertical="center"/>
    </xf>
    <xf numFmtId="0" fontId="15" fillId="3" borderId="0" pivotButton="0" quotePrefix="0" xfId="0"/>
    <xf numFmtId="0" fontId="5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dxfs count="5">
    <dxf>
      <font>
        <name val="Calibri"/>
        <b val="1"/>
        <color rgb="009C0006"/>
      </font>
      <fill>
        <patternFill patternType="solid">
          <fgColor rgb="00F8D7DA"/>
          <bgColor rgb="00F8D7DA"/>
        </patternFill>
      </fill>
    </dxf>
    <dxf>
      <font>
        <name val="Calibri"/>
        <b val="1"/>
        <color rgb="009C4A00"/>
      </font>
      <fill>
        <patternFill patternType="solid">
          <fgColor rgb="00FFE0B2"/>
          <bgColor rgb="00FFE0B2"/>
        </patternFill>
      </fill>
    </dxf>
    <dxf>
      <font>
        <name val="Calibri"/>
        <b val="1"/>
        <color rgb="009C0006"/>
      </font>
      <fill>
        <patternFill patternType="solid">
          <fgColor rgb="00FDECEA"/>
          <bgColor rgb="00FDECEA"/>
        </patternFill>
      </fill>
    </dxf>
    <dxf>
      <font>
        <name val="Calibri"/>
        <b val="1"/>
        <color rgb="007A5C00"/>
      </font>
      <fill>
        <patternFill patternType="solid">
          <fgColor rgb="00FFF4CE"/>
          <bgColor rgb="00FFF4CE"/>
        </patternFill>
      </fill>
    </dxf>
    <dxf>
      <font>
        <name val="Calibri"/>
        <b val="1"/>
        <color rgb="001E6B2E"/>
      </font>
      <fill>
        <patternFill patternType="solid">
          <fgColor rgb="00E3F4E1"/>
          <bgColor rgb="00E3F4E1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73763"/>
    <outlinePr summaryBelow="1" summaryRight="1"/>
    <pageSetUpPr fitToPage="1"/>
  </sheetPr>
  <dimension ref="A1:P57"/>
  <sheetViews>
    <sheetView workbookViewId="0">
      <pane xSplit="3" ySplit="6" topLeftCell="D7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7" customWidth="1" min="1" max="1"/>
    <col width="16" customWidth="1" min="2" max="2"/>
    <col width="40" customWidth="1" min="3" max="3"/>
    <col width="9" customWidth="1" min="4" max="4"/>
    <col width="9" customWidth="1" min="5" max="5"/>
    <col width="15" customWidth="1" min="6" max="6"/>
    <col width="16" customWidth="1" min="7" max="7"/>
    <col width="12" customWidth="1" min="8" max="8"/>
    <col width="14" customWidth="1" min="9" max="9"/>
    <col width="16" customWidth="1" min="10" max="10"/>
    <col width="20" customWidth="1" min="11" max="11"/>
    <col width="13" customWidth="1" min="12" max="12"/>
    <col width="12" customWidth="1" min="13" max="13"/>
    <col width="10" customWidth="1" min="14" max="14"/>
    <col width="10" customWidth="1" min="15" max="15"/>
    <col width="34" customWidth="1" min="16" max="16"/>
  </cols>
  <sheetData>
    <row r="1" ht="30" customHeight="1">
      <c r="A1" s="1" t="inlineStr">
        <is>
          <t>Materialliste 2026 – Projekt-Materialplanung</t>
        </is>
      </c>
    </row>
    <row r="2" ht="20" customHeight="1">
      <c r="A2" s="2" t="inlineStr">
        <is>
          <t>Positionen mit Menge, Einheit und Einzelpreis erfassen – Gesamtpreis, MwSt und Brutto rechnen automatisch (Gesamtpreis = Menge × Einzelpreis).</t>
        </is>
      </c>
    </row>
    <row r="3" ht="20" customHeight="1">
      <c r="A3" s="3" t="inlineStr">
        <is>
          <t>Projekt</t>
        </is>
      </c>
      <c r="C3" s="4" t="inlineStr">
        <is>
          <t>Badsanierung Musterstraße 12 (Beispiel)</t>
        </is>
      </c>
      <c r="D3" s="3" t="inlineStr">
        <is>
          <t>Budget (netto)</t>
        </is>
      </c>
      <c r="F3" s="5" t="n">
        <v>5000</v>
      </c>
      <c r="G3" s="3" t="inlineStr">
        <is>
          <t>Positionslimit</t>
        </is>
      </c>
      <c r="H3" s="5" t="n">
        <v>500</v>
      </c>
    </row>
    <row r="4" ht="20" customHeight="1">
      <c r="A4" s="3" t="inlineStr">
        <is>
          <t>Summe netto</t>
        </is>
      </c>
      <c r="C4" s="6">
        <f>G57</f>
        <v>2767.75</v>
      </c>
      <c r="D4" s="3" t="inlineStr">
        <is>
          <t>Restbudget</t>
        </is>
      </c>
      <c r="F4" s="6">
        <f>F3-G57</f>
        <v>2232.25</v>
      </c>
      <c r="G4" s="3" t="inlineStr">
        <is>
          <t>Ausschöpfung</t>
        </is>
      </c>
      <c r="H4" s="7">
        <f>IF(F3=0,0,G57/F3)</f>
        <v>0.55355</v>
      </c>
    </row>
    <row r="5" ht="20" customHeight="1">
      <c r="A5" s="8" t="inlineStr">
        <is>
          <t>Hellgelb/blau = Eingabezellen (Zeilen 7–20 sind Beispielwerte, einfach überschreiben oder löschen). Rot = Position über Positionslimit, Orange = Lagerbestand unter Mindestbestand.</t>
        </is>
      </c>
    </row>
    <row r="6" ht="34" customHeight="1">
      <c r="A6" s="9" t="inlineStr">
        <is>
          <t>Pos.</t>
        </is>
      </c>
      <c r="B6" s="9" t="inlineStr">
        <is>
          <t>Kategorie</t>
        </is>
      </c>
      <c r="C6" s="9" t="inlineStr">
        <is>
          <t>Artikelbezeichnung</t>
        </is>
      </c>
      <c r="D6" s="9" t="inlineStr">
        <is>
          <t>Menge</t>
        </is>
      </c>
      <c r="E6" s="9" t="inlineStr">
        <is>
          <t>Einheit</t>
        </is>
      </c>
      <c r="F6" s="9" t="inlineStr">
        <is>
          <t>Einzelpreis (Netto)</t>
        </is>
      </c>
      <c r="G6" s="9" t="inlineStr">
        <is>
          <t>Gesamtpreis (Netto)</t>
        </is>
      </c>
      <c r="H6" s="9" t="inlineStr">
        <is>
          <t>MwSt-Satz</t>
        </is>
      </c>
      <c r="I6" s="9" t="inlineStr">
        <is>
          <t>MwSt-Betrag</t>
        </is>
      </c>
      <c r="J6" s="9" t="inlineStr">
        <is>
          <t>Gesamtpreis (Brutto)</t>
        </is>
      </c>
      <c r="K6" s="9" t="inlineStr">
        <is>
          <t>Lieferant</t>
        </is>
      </c>
      <c r="L6" s="9" t="inlineStr">
        <is>
          <t>Lieferdatum</t>
        </is>
      </c>
      <c r="M6" s="9" t="inlineStr">
        <is>
          <t>Status</t>
        </is>
      </c>
      <c r="N6" s="9" t="inlineStr">
        <is>
          <t>Lager-bestand</t>
        </is>
      </c>
      <c r="O6" s="9" t="inlineStr">
        <is>
          <t>Mindest-bestand</t>
        </is>
      </c>
      <c r="P6" s="9" t="inlineStr">
        <is>
          <t>Bemerkung</t>
        </is>
      </c>
    </row>
    <row r="7" ht="20" customHeight="1">
      <c r="A7" s="10">
        <f>IF(C7="","",ROW()-6)</f>
        <v>1</v>
      </c>
      <c r="B7" s="4" t="inlineStr">
        <is>
          <t>Fliesen</t>
        </is>
      </c>
      <c r="C7" s="4" t="inlineStr">
        <is>
          <t>Bodenfliese 60x60 Feinsteinzeug grau</t>
        </is>
      </c>
      <c r="D7" s="11" t="n">
        <v>12</v>
      </c>
      <c r="E7" s="4" t="inlineStr">
        <is>
          <t>m²</t>
        </is>
      </c>
      <c r="F7" s="5" t="n">
        <v>34.9</v>
      </c>
      <c r="G7" s="12">
        <f>D7*F7</f>
        <v>418.8</v>
      </c>
      <c r="H7" s="13" t="n">
        <v>0.19</v>
      </c>
      <c r="I7" s="12">
        <f>G7*H7</f>
        <v>79.572</v>
      </c>
      <c r="J7" s="12">
        <f>G7+I7</f>
        <v>498.372</v>
      </c>
      <c r="K7" s="4" t="inlineStr">
        <is>
          <t>Fliesen Müller</t>
        </is>
      </c>
      <c r="L7" s="20" t="n">
        <v>46090</v>
      </c>
      <c r="M7" s="4" t="inlineStr">
        <is>
          <t>Bestellt</t>
        </is>
      </c>
      <c r="N7" s="11" t="n">
        <v>0</v>
      </c>
      <c r="O7" s="11" t="n">
        <v>0</v>
      </c>
      <c r="P7" s="4" t="inlineStr">
        <is>
          <t>inkl. 10 % Verschnitt</t>
        </is>
      </c>
    </row>
    <row r="8" ht="20" customHeight="1">
      <c r="A8" s="10">
        <f>IF(C8="","",ROW()-6)</f>
        <v>2</v>
      </c>
      <c r="B8" s="4" t="inlineStr">
        <is>
          <t>Fliesen</t>
        </is>
      </c>
      <c r="C8" s="4" t="inlineStr">
        <is>
          <t>Wandfliese 30x60 weiß matt</t>
        </is>
      </c>
      <c r="D8" s="11" t="n">
        <v>28</v>
      </c>
      <c r="E8" s="4" t="inlineStr">
        <is>
          <t>m²</t>
        </is>
      </c>
      <c r="F8" s="5" t="n">
        <v>24.5</v>
      </c>
      <c r="G8" s="12">
        <f>D8*F8</f>
        <v>686</v>
      </c>
      <c r="H8" s="13" t="n">
        <v>0.19</v>
      </c>
      <c r="I8" s="12">
        <f>G8*H8</f>
        <v>130.34</v>
      </c>
      <c r="J8" s="12">
        <f>G8+I8</f>
        <v>816.34</v>
      </c>
      <c r="K8" s="4" t="inlineStr">
        <is>
          <t>Fliesen Müller</t>
        </is>
      </c>
      <c r="L8" s="20" t="n">
        <v>46090</v>
      </c>
      <c r="M8" s="4" t="inlineStr">
        <is>
          <t>Bestellt</t>
        </is>
      </c>
      <c r="N8" s="11" t="n">
        <v>0</v>
      </c>
      <c r="O8" s="11" t="n">
        <v>0</v>
      </c>
      <c r="P8" s="4" t="inlineStr">
        <is>
          <t>Lieferzeit ca. 2 Wochen</t>
        </is>
      </c>
    </row>
    <row r="9" ht="20" customHeight="1">
      <c r="A9" s="10">
        <f>IF(C9="","",ROW()-6)</f>
        <v>3</v>
      </c>
      <c r="B9" s="4" t="inlineStr">
        <is>
          <t>Baustoffe</t>
        </is>
      </c>
      <c r="C9" s="4" t="inlineStr">
        <is>
          <t>Fliesenkleber flexibel C2TE, 25 kg</t>
        </is>
      </c>
      <c r="D9" s="11" t="n">
        <v>8</v>
      </c>
      <c r="E9" s="4" t="inlineStr">
        <is>
          <t>Sack</t>
        </is>
      </c>
      <c r="F9" s="5" t="n">
        <v>18.9</v>
      </c>
      <c r="G9" s="12">
        <f>D9*F9</f>
        <v>151.2</v>
      </c>
      <c r="H9" s="13" t="n">
        <v>0.19</v>
      </c>
      <c r="I9" s="12">
        <f>G9*H9</f>
        <v>28.728</v>
      </c>
      <c r="J9" s="12">
        <f>G9+I9</f>
        <v>179.928</v>
      </c>
      <c r="K9" s="4" t="inlineStr">
        <is>
          <t>Baustoff Weber</t>
        </is>
      </c>
      <c r="L9" s="20" t="n">
        <v>46083</v>
      </c>
      <c r="M9" s="4" t="inlineStr">
        <is>
          <t>Geliefert</t>
        </is>
      </c>
      <c r="N9" s="11" t="n">
        <v>2</v>
      </c>
      <c r="O9" s="11" t="n">
        <v>4</v>
      </c>
      <c r="P9" s="4" t="inlineStr">
        <is>
          <t>Nachbestellen</t>
        </is>
      </c>
    </row>
    <row r="10" ht="20" customHeight="1">
      <c r="A10" s="10">
        <f>IF(C10="","",ROW()-6)</f>
        <v>4</v>
      </c>
      <c r="B10" s="4" t="inlineStr">
        <is>
          <t>Baustoffe</t>
        </is>
      </c>
      <c r="C10" s="4" t="inlineStr">
        <is>
          <t>Fugenmörtel grau, 5 kg</t>
        </is>
      </c>
      <c r="D10" s="11" t="n">
        <v>3</v>
      </c>
      <c r="E10" s="4" t="inlineStr">
        <is>
          <t>Sack</t>
        </is>
      </c>
      <c r="F10" s="5" t="n">
        <v>12.4</v>
      </c>
      <c r="G10" s="12">
        <f>D10*F10</f>
        <v>37.2</v>
      </c>
      <c r="H10" s="13" t="n">
        <v>0.19</v>
      </c>
      <c r="I10" s="12">
        <f>G10*H10</f>
        <v>7.068</v>
      </c>
      <c r="J10" s="12">
        <f>G10+I10</f>
        <v>44.268</v>
      </c>
      <c r="K10" s="4" t="inlineStr">
        <is>
          <t>Baustoff Weber</t>
        </is>
      </c>
      <c r="L10" s="20" t="n">
        <v>46083</v>
      </c>
      <c r="M10" s="4" t="inlineStr">
        <is>
          <t>Geliefert</t>
        </is>
      </c>
      <c r="N10" s="11" t="n">
        <v>3</v>
      </c>
      <c r="O10" s="11" t="n">
        <v>2</v>
      </c>
      <c r="P10" s="4" t="n"/>
    </row>
    <row r="11" ht="20" customHeight="1">
      <c r="A11" s="10">
        <f>IF(C11="","",ROW()-6)</f>
        <v>5</v>
      </c>
      <c r="B11" s="4" t="inlineStr">
        <is>
          <t>Baustoffe</t>
        </is>
      </c>
      <c r="C11" s="4" t="inlineStr">
        <is>
          <t>Flüssigabdichtung, 7 kg</t>
        </is>
      </c>
      <c r="D11" s="11" t="n">
        <v>2</v>
      </c>
      <c r="E11" s="4" t="inlineStr">
        <is>
          <t>Pkg.</t>
        </is>
      </c>
      <c r="F11" s="5" t="n">
        <v>59</v>
      </c>
      <c r="G11" s="12">
        <f>D11*F11</f>
        <v>118</v>
      </c>
      <c r="H11" s="13" t="n">
        <v>0.19</v>
      </c>
      <c r="I11" s="12">
        <f>G11*H11</f>
        <v>22.42</v>
      </c>
      <c r="J11" s="12">
        <f>G11+I11</f>
        <v>140.42</v>
      </c>
      <c r="K11" s="4" t="inlineStr">
        <is>
          <t>Baustoff Weber</t>
        </is>
      </c>
      <c r="L11" s="20" t="n">
        <v>46080</v>
      </c>
      <c r="M11" s="4" t="inlineStr">
        <is>
          <t>Geliefert</t>
        </is>
      </c>
      <c r="N11" s="11" t="n">
        <v>1</v>
      </c>
      <c r="O11" s="11" t="n">
        <v>1</v>
      </c>
      <c r="P11" s="4" t="inlineStr">
        <is>
          <t>DIN 18534 beachten</t>
        </is>
      </c>
    </row>
    <row r="12" ht="20" customHeight="1">
      <c r="A12" s="10">
        <f>IF(C12="","",ROW()-6)</f>
        <v>6</v>
      </c>
      <c r="B12" s="4" t="inlineStr">
        <is>
          <t>Sanitär</t>
        </is>
      </c>
      <c r="C12" s="4" t="inlineStr">
        <is>
          <t>Wand-WC spülrandlos</t>
        </is>
      </c>
      <c r="D12" s="11" t="n">
        <v>1</v>
      </c>
      <c r="E12" s="4" t="inlineStr">
        <is>
          <t>Stk.</t>
        </is>
      </c>
      <c r="F12" s="5" t="n">
        <v>289</v>
      </c>
      <c r="G12" s="12">
        <f>D12*F12</f>
        <v>289</v>
      </c>
      <c r="H12" s="13" t="n">
        <v>0.19</v>
      </c>
      <c r="I12" s="12">
        <f>G12*H12</f>
        <v>54.91</v>
      </c>
      <c r="J12" s="12">
        <f>G12+I12</f>
        <v>343.91</v>
      </c>
      <c r="K12" s="4" t="inlineStr">
        <is>
          <t>Sanitär Schmidt</t>
        </is>
      </c>
      <c r="L12" s="20" t="n">
        <v>46097</v>
      </c>
      <c r="M12" s="4" t="inlineStr">
        <is>
          <t>Offen</t>
        </is>
      </c>
      <c r="N12" s="11" t="n">
        <v>0</v>
      </c>
      <c r="O12" s="11" t="n">
        <v>0</v>
      </c>
      <c r="P12" s="4" t="inlineStr">
        <is>
          <t>Alternative: Modell B</t>
        </is>
      </c>
    </row>
    <row r="13" ht="20" customHeight="1">
      <c r="A13" s="10">
        <f>IF(C13="","",ROW()-6)</f>
        <v>7</v>
      </c>
      <c r="B13" s="4" t="inlineStr">
        <is>
          <t>Sanitär</t>
        </is>
      </c>
      <c r="C13" s="4" t="inlineStr">
        <is>
          <t>Vorwandelement WC</t>
        </is>
      </c>
      <c r="D13" s="11" t="n">
        <v>1</v>
      </c>
      <c r="E13" s="4" t="inlineStr">
        <is>
          <t>Stk.</t>
        </is>
      </c>
      <c r="F13" s="5" t="n">
        <v>219</v>
      </c>
      <c r="G13" s="12">
        <f>D13*F13</f>
        <v>219</v>
      </c>
      <c r="H13" s="13" t="n">
        <v>0.19</v>
      </c>
      <c r="I13" s="12">
        <f>G13*H13</f>
        <v>41.61</v>
      </c>
      <c r="J13" s="12">
        <f>G13+I13</f>
        <v>260.61</v>
      </c>
      <c r="K13" s="4" t="inlineStr">
        <is>
          <t>Sanitär Schmidt</t>
        </is>
      </c>
      <c r="L13" s="20" t="n">
        <v>46097</v>
      </c>
      <c r="M13" s="4" t="inlineStr">
        <is>
          <t>Bestellt</t>
        </is>
      </c>
      <c r="N13" s="11" t="n">
        <v>0</v>
      </c>
      <c r="O13" s="11" t="n">
        <v>0</v>
      </c>
      <c r="P13" s="4" t="n"/>
    </row>
    <row r="14" ht="20" customHeight="1">
      <c r="A14" s="10">
        <f>IF(C14="","",ROW()-6)</f>
        <v>8</v>
      </c>
      <c r="B14" s="4" t="inlineStr">
        <is>
          <t>Sanitär</t>
        </is>
      </c>
      <c r="C14" s="4" t="inlineStr">
        <is>
          <t>Waschtisch 80 cm mit Unterschrank</t>
        </is>
      </c>
      <c r="D14" s="11" t="n">
        <v>1</v>
      </c>
      <c r="E14" s="4" t="inlineStr">
        <is>
          <t>Stk.</t>
        </is>
      </c>
      <c r="F14" s="5" t="n">
        <v>449</v>
      </c>
      <c r="G14" s="12">
        <f>D14*F14</f>
        <v>449</v>
      </c>
      <c r="H14" s="13" t="n">
        <v>0.19</v>
      </c>
      <c r="I14" s="12">
        <f>G14*H14</f>
        <v>85.31</v>
      </c>
      <c r="J14" s="12">
        <f>G14+I14</f>
        <v>534.31</v>
      </c>
      <c r="K14" s="4" t="inlineStr">
        <is>
          <t>Sanitär Schmidt</t>
        </is>
      </c>
      <c r="L14" s="20" t="n">
        <v>46101</v>
      </c>
      <c r="M14" s="4" t="inlineStr">
        <is>
          <t>Offen</t>
        </is>
      </c>
      <c r="N14" s="11" t="n">
        <v>0</v>
      </c>
      <c r="O14" s="11" t="n">
        <v>0</v>
      </c>
      <c r="P14" s="4" t="inlineStr">
        <is>
          <t>Farbe noch klären</t>
        </is>
      </c>
    </row>
    <row r="15" ht="20" customHeight="1">
      <c r="A15" s="10">
        <f>IF(C15="","",ROW()-6)</f>
        <v>9</v>
      </c>
      <c r="B15" s="4" t="inlineStr">
        <is>
          <t>Sanitär</t>
        </is>
      </c>
      <c r="C15" s="4" t="inlineStr">
        <is>
          <t>Kupferrohr 15 mm</t>
        </is>
      </c>
      <c r="D15" s="11" t="n">
        <v>12</v>
      </c>
      <c r="E15" s="4" t="inlineStr">
        <is>
          <t>m</t>
        </is>
      </c>
      <c r="F15" s="5" t="n">
        <v>9.800000000000001</v>
      </c>
      <c r="G15" s="12">
        <f>D15*F15</f>
        <v>117.6</v>
      </c>
      <c r="H15" s="13" t="n">
        <v>0.19</v>
      </c>
      <c r="I15" s="12">
        <f>G15*H15</f>
        <v>22.344</v>
      </c>
      <c r="J15" s="12">
        <f>G15+I15</f>
        <v>139.944</v>
      </c>
      <c r="K15" s="4" t="inlineStr">
        <is>
          <t>Sanitär Schmidt</t>
        </is>
      </c>
      <c r="L15" s="20" t="n">
        <v>46078</v>
      </c>
      <c r="M15" s="4" t="inlineStr">
        <is>
          <t>Geliefert</t>
        </is>
      </c>
      <c r="N15" s="11" t="n">
        <v>6</v>
      </c>
      <c r="O15" s="11" t="n">
        <v>10</v>
      </c>
      <c r="P15" s="4" t="n"/>
    </row>
    <row r="16" ht="20" customHeight="1">
      <c r="A16" s="10">
        <f>IF(C16="","",ROW()-6)</f>
        <v>10</v>
      </c>
      <c r="B16" s="4" t="inlineStr">
        <is>
          <t>Elektro</t>
        </is>
      </c>
      <c r="C16" s="4" t="inlineStr">
        <is>
          <t>Mantelleitung NYM-J 3x1,5</t>
        </is>
      </c>
      <c r="D16" s="11" t="n">
        <v>25</v>
      </c>
      <c r="E16" s="4" t="inlineStr">
        <is>
          <t>m</t>
        </is>
      </c>
      <c r="F16" s="5" t="n">
        <v>1.15</v>
      </c>
      <c r="G16" s="12">
        <f>D16*F16</f>
        <v>28.75</v>
      </c>
      <c r="H16" s="13" t="n">
        <v>0.19</v>
      </c>
      <c r="I16" s="12">
        <f>G16*H16</f>
        <v>5.4625</v>
      </c>
      <c r="J16" s="12">
        <f>G16+I16</f>
        <v>34.2125</v>
      </c>
      <c r="K16" s="4" t="inlineStr">
        <is>
          <t>Elektro Klein</t>
        </is>
      </c>
      <c r="L16" s="20" t="n">
        <v>46078</v>
      </c>
      <c r="M16" s="4" t="inlineStr">
        <is>
          <t>Geliefert</t>
        </is>
      </c>
      <c r="N16" s="11" t="n">
        <v>50</v>
      </c>
      <c r="O16" s="11" t="n">
        <v>20</v>
      </c>
      <c r="P16" s="4" t="n"/>
    </row>
    <row r="17" ht="20" customHeight="1">
      <c r="A17" s="10">
        <f>IF(C17="","",ROW()-6)</f>
        <v>11</v>
      </c>
      <c r="B17" s="4" t="inlineStr">
        <is>
          <t>Elektro</t>
        </is>
      </c>
      <c r="C17" s="4" t="inlineStr">
        <is>
          <t>LED-Einbauspot IP44</t>
        </is>
      </c>
      <c r="D17" s="11" t="n">
        <v>6</v>
      </c>
      <c r="E17" s="4" t="inlineStr">
        <is>
          <t>Stk.</t>
        </is>
      </c>
      <c r="F17" s="5" t="n">
        <v>22.9</v>
      </c>
      <c r="G17" s="12">
        <f>D17*F17</f>
        <v>137.4</v>
      </c>
      <c r="H17" s="13" t="n">
        <v>0.19</v>
      </c>
      <c r="I17" s="12">
        <f>G17*H17</f>
        <v>26.106</v>
      </c>
      <c r="J17" s="12">
        <f>G17+I17</f>
        <v>163.506</v>
      </c>
      <c r="K17" s="4" t="inlineStr">
        <is>
          <t>Elektro Klein</t>
        </is>
      </c>
      <c r="L17" s="20" t="n">
        <v>46093</v>
      </c>
      <c r="M17" s="4" t="inlineStr">
        <is>
          <t>Bestellt</t>
        </is>
      </c>
      <c r="N17" s="11" t="n">
        <v>0</v>
      </c>
      <c r="O17" s="11" t="n">
        <v>0</v>
      </c>
      <c r="P17" s="4" t="n"/>
    </row>
    <row r="18" ht="20" customHeight="1">
      <c r="A18" s="10">
        <f>IF(C18="","",ROW()-6)</f>
        <v>12</v>
      </c>
      <c r="B18" s="4" t="inlineStr">
        <is>
          <t>Farben &amp; Lacke</t>
        </is>
      </c>
      <c r="C18" s="4" t="inlineStr">
        <is>
          <t>Feuchtraumfarbe weiß</t>
        </is>
      </c>
      <c r="D18" s="11" t="n">
        <v>10</v>
      </c>
      <c r="E18" s="4" t="inlineStr">
        <is>
          <t>l</t>
        </is>
      </c>
      <c r="F18" s="5" t="n">
        <v>6.9</v>
      </c>
      <c r="G18" s="12">
        <f>D18*F18</f>
        <v>69</v>
      </c>
      <c r="H18" s="13" t="n">
        <v>0.19</v>
      </c>
      <c r="I18" s="12">
        <f>G18*H18</f>
        <v>13.11</v>
      </c>
      <c r="J18" s="12">
        <f>G18+I18</f>
        <v>82.11</v>
      </c>
      <c r="K18" s="4" t="inlineStr">
        <is>
          <t>Farben Roth</t>
        </is>
      </c>
      <c r="L18" s="20" t="n">
        <v>46104</v>
      </c>
      <c r="M18" s="4" t="inlineStr">
        <is>
          <t>Offen</t>
        </is>
      </c>
      <c r="N18" s="11" t="n">
        <v>0</v>
      </c>
      <c r="O18" s="11" t="n">
        <v>0</v>
      </c>
      <c r="P18" s="4" t="n"/>
    </row>
    <row r="19" ht="20" customHeight="1">
      <c r="A19" s="10">
        <f>IF(C19="","",ROW()-6)</f>
        <v>13</v>
      </c>
      <c r="B19" s="4" t="inlineStr">
        <is>
          <t>Befestigung</t>
        </is>
      </c>
      <c r="C19" s="4" t="inlineStr">
        <is>
          <t>Dübel- &amp; Schrauben-Sortiment</t>
        </is>
      </c>
      <c r="D19" s="11" t="n">
        <v>2</v>
      </c>
      <c r="E19" s="4" t="inlineStr">
        <is>
          <t>Pkg.</t>
        </is>
      </c>
      <c r="F19" s="5" t="n">
        <v>14.9</v>
      </c>
      <c r="G19" s="12">
        <f>D19*F19</f>
        <v>29.8</v>
      </c>
      <c r="H19" s="13" t="n">
        <v>0.19</v>
      </c>
      <c r="I19" s="12">
        <f>G19*H19</f>
        <v>5.662</v>
      </c>
      <c r="J19" s="12">
        <f>G19+I19</f>
        <v>35.462</v>
      </c>
      <c r="K19" s="4" t="inlineStr">
        <is>
          <t>Baustoff Weber</t>
        </is>
      </c>
      <c r="L19" s="20" t="n">
        <v>46080</v>
      </c>
      <c r="M19" s="4" t="inlineStr">
        <is>
          <t>Geliefert</t>
        </is>
      </c>
      <c r="N19" s="11" t="n">
        <v>1</v>
      </c>
      <c r="O19" s="11" t="n">
        <v>2</v>
      </c>
      <c r="P19" s="4" t="n"/>
    </row>
    <row r="20" ht="20" customHeight="1">
      <c r="A20" s="10">
        <f>IF(C20="","",ROW()-6)</f>
        <v>14</v>
      </c>
      <c r="B20" s="4" t="inlineStr">
        <is>
          <t>Werkzeug</t>
        </is>
      </c>
      <c r="C20" s="4" t="inlineStr">
        <is>
          <t>Zahnkelle 10 mm</t>
        </is>
      </c>
      <c r="D20" s="11" t="n">
        <v>2</v>
      </c>
      <c r="E20" s="4" t="inlineStr">
        <is>
          <t>Stk.</t>
        </is>
      </c>
      <c r="F20" s="5" t="n">
        <v>8.5</v>
      </c>
      <c r="G20" s="12">
        <f>D20*F20</f>
        <v>17</v>
      </c>
      <c r="H20" s="13" t="n">
        <v>0.19</v>
      </c>
      <c r="I20" s="12">
        <f>G20*H20</f>
        <v>3.23</v>
      </c>
      <c r="J20" s="12">
        <f>G20+I20</f>
        <v>20.23</v>
      </c>
      <c r="K20" s="4" t="inlineStr">
        <is>
          <t>Baustoff Weber</t>
        </is>
      </c>
      <c r="L20" s="20" t="n">
        <v>46080</v>
      </c>
      <c r="M20" s="4" t="inlineStr">
        <is>
          <t>Geliefert</t>
        </is>
      </c>
      <c r="N20" s="11" t="n">
        <v>2</v>
      </c>
      <c r="O20" s="11" t="n">
        <v>1</v>
      </c>
      <c r="P20" s="4" t="n"/>
    </row>
    <row r="21" ht="20" customHeight="1">
      <c r="A21" s="10" t="str">
        <f>IF(C21="","",ROW()-6)</f>
        <v/>
      </c>
      <c r="B21" s="4" t="n"/>
      <c r="C21" s="4" t="n"/>
      <c r="D21" s="11" t="n"/>
      <c r="E21" s="4" t="n"/>
      <c r="F21" s="5" t="n"/>
      <c r="G21" s="12">
        <f>D21*F21</f>
        <v>0</v>
      </c>
      <c r="H21" s="13" t="n"/>
      <c r="I21" s="12">
        <f>G21*H21</f>
        <v>0</v>
      </c>
      <c r="J21" s="12">
        <f>G21+I21</f>
        <v>0</v>
      </c>
      <c r="K21" s="4" t="n"/>
      <c r="L21" s="20" t="n"/>
      <c r="M21" s="4" t="n"/>
      <c r="N21" s="11" t="n"/>
      <c r="O21" s="11" t="n"/>
      <c r="P21" s="4" t="n"/>
    </row>
    <row r="22" ht="20" customHeight="1">
      <c r="A22" s="10" t="str">
        <f>IF(C22="","",ROW()-6)</f>
        <v/>
      </c>
      <c r="B22" s="4" t="n"/>
      <c r="C22" s="4" t="n"/>
      <c r="D22" s="11" t="n"/>
      <c r="E22" s="4" t="n"/>
      <c r="F22" s="5" t="n"/>
      <c r="G22" s="12">
        <f>D22*F22</f>
        <v>0</v>
      </c>
      <c r="H22" s="13" t="n"/>
      <c r="I22" s="12">
        <f>G22*H22</f>
        <v>0</v>
      </c>
      <c r="J22" s="12">
        <f>G22+I22</f>
        <v>0</v>
      </c>
      <c r="K22" s="4" t="n"/>
      <c r="L22" s="20" t="n"/>
      <c r="M22" s="4" t="n"/>
      <c r="N22" s="11" t="n"/>
      <c r="O22" s="11" t="n"/>
      <c r="P22" s="4" t="n"/>
    </row>
    <row r="23" ht="20" customHeight="1">
      <c r="A23" s="10" t="str">
        <f>IF(C23="","",ROW()-6)</f>
        <v/>
      </c>
      <c r="B23" s="4" t="n"/>
      <c r="C23" s="4" t="n"/>
      <c r="D23" s="11" t="n"/>
      <c r="E23" s="4" t="n"/>
      <c r="F23" s="5" t="n"/>
      <c r="G23" s="12">
        <f>D23*F23</f>
        <v>0</v>
      </c>
      <c r="H23" s="13" t="n"/>
      <c r="I23" s="12">
        <f>G23*H23</f>
        <v>0</v>
      </c>
      <c r="J23" s="12">
        <f>G23+I23</f>
        <v>0</v>
      </c>
      <c r="K23" s="4" t="n"/>
      <c r="L23" s="20" t="n"/>
      <c r="M23" s="4" t="n"/>
      <c r="N23" s="11" t="n"/>
      <c r="O23" s="11" t="n"/>
      <c r="P23" s="4" t="n"/>
    </row>
    <row r="24" ht="20" customHeight="1">
      <c r="A24" s="10" t="str">
        <f>IF(C24="","",ROW()-6)</f>
        <v/>
      </c>
      <c r="B24" s="4" t="n"/>
      <c r="C24" s="4" t="n"/>
      <c r="D24" s="11" t="n"/>
      <c r="E24" s="4" t="n"/>
      <c r="F24" s="5" t="n"/>
      <c r="G24" s="12">
        <f>D24*F24</f>
        <v>0</v>
      </c>
      <c r="H24" s="13" t="n"/>
      <c r="I24" s="12">
        <f>G24*H24</f>
        <v>0</v>
      </c>
      <c r="J24" s="12">
        <f>G24+I24</f>
        <v>0</v>
      </c>
      <c r="K24" s="4" t="n"/>
      <c r="L24" s="20" t="n"/>
      <c r="M24" s="4" t="n"/>
      <c r="N24" s="11" t="n"/>
      <c r="O24" s="11" t="n"/>
      <c r="P24" s="4" t="n"/>
    </row>
    <row r="25" ht="20" customHeight="1">
      <c r="A25" s="10" t="str">
        <f>IF(C25="","",ROW()-6)</f>
        <v/>
      </c>
      <c r="B25" s="4" t="n"/>
      <c r="C25" s="4" t="n"/>
      <c r="D25" s="11" t="n"/>
      <c r="E25" s="4" t="n"/>
      <c r="F25" s="5" t="n"/>
      <c r="G25" s="12">
        <f>D25*F25</f>
        <v>0</v>
      </c>
      <c r="H25" s="13" t="n"/>
      <c r="I25" s="12">
        <f>G25*H25</f>
        <v>0</v>
      </c>
      <c r="J25" s="12">
        <f>G25+I25</f>
        <v>0</v>
      </c>
      <c r="K25" s="4" t="n"/>
      <c r="L25" s="20" t="n"/>
      <c r="M25" s="4" t="n"/>
      <c r="N25" s="11" t="n"/>
      <c r="O25" s="11" t="n"/>
      <c r="P25" s="4" t="n"/>
    </row>
    <row r="26" ht="20" customHeight="1">
      <c r="A26" s="10" t="str">
        <f>IF(C26="","",ROW()-6)</f>
        <v/>
      </c>
      <c r="B26" s="4" t="n"/>
      <c r="C26" s="4" t="n"/>
      <c r="D26" s="11" t="n"/>
      <c r="E26" s="4" t="n"/>
      <c r="F26" s="5" t="n"/>
      <c r="G26" s="12">
        <f>D26*F26</f>
        <v>0</v>
      </c>
      <c r="H26" s="13" t="n"/>
      <c r="I26" s="12">
        <f>G26*H26</f>
        <v>0</v>
      </c>
      <c r="J26" s="12">
        <f>G26+I26</f>
        <v>0</v>
      </c>
      <c r="K26" s="4" t="n"/>
      <c r="L26" s="20" t="n"/>
      <c r="M26" s="4" t="n"/>
      <c r="N26" s="11" t="n"/>
      <c r="O26" s="11" t="n"/>
      <c r="P26" s="4" t="n"/>
    </row>
    <row r="27" ht="20" customHeight="1">
      <c r="A27" s="10" t="str">
        <f>IF(C27="","",ROW()-6)</f>
        <v/>
      </c>
      <c r="B27" s="4" t="n"/>
      <c r="C27" s="4" t="n"/>
      <c r="D27" s="11" t="n"/>
      <c r="E27" s="4" t="n"/>
      <c r="F27" s="5" t="n"/>
      <c r="G27" s="12">
        <f>D27*F27</f>
        <v>0</v>
      </c>
      <c r="H27" s="13" t="n"/>
      <c r="I27" s="12">
        <f>G27*H27</f>
        <v>0</v>
      </c>
      <c r="J27" s="12">
        <f>G27+I27</f>
        <v>0</v>
      </c>
      <c r="K27" s="4" t="n"/>
      <c r="L27" s="20" t="n"/>
      <c r="M27" s="4" t="n"/>
      <c r="N27" s="11" t="n"/>
      <c r="O27" s="11" t="n"/>
      <c r="P27" s="4" t="n"/>
    </row>
    <row r="28" ht="20" customHeight="1">
      <c r="A28" s="10" t="str">
        <f>IF(C28="","",ROW()-6)</f>
        <v/>
      </c>
      <c r="B28" s="4" t="n"/>
      <c r="C28" s="4" t="n"/>
      <c r="D28" s="11" t="n"/>
      <c r="E28" s="4" t="n"/>
      <c r="F28" s="5" t="n"/>
      <c r="G28" s="12">
        <f>D28*F28</f>
        <v>0</v>
      </c>
      <c r="H28" s="13" t="n"/>
      <c r="I28" s="12">
        <f>G28*H28</f>
        <v>0</v>
      </c>
      <c r="J28" s="12">
        <f>G28+I28</f>
        <v>0</v>
      </c>
      <c r="K28" s="4" t="n"/>
      <c r="L28" s="20" t="n"/>
      <c r="M28" s="4" t="n"/>
      <c r="N28" s="11" t="n"/>
      <c r="O28" s="11" t="n"/>
      <c r="P28" s="4" t="n"/>
    </row>
    <row r="29" ht="20" customHeight="1">
      <c r="A29" s="10" t="str">
        <f>IF(C29="","",ROW()-6)</f>
        <v/>
      </c>
      <c r="B29" s="4" t="n"/>
      <c r="C29" s="4" t="n"/>
      <c r="D29" s="11" t="n"/>
      <c r="E29" s="4" t="n"/>
      <c r="F29" s="5" t="n"/>
      <c r="G29" s="12">
        <f>D29*F29</f>
        <v>0</v>
      </c>
      <c r="H29" s="13" t="n"/>
      <c r="I29" s="12">
        <f>G29*H29</f>
        <v>0</v>
      </c>
      <c r="J29" s="12">
        <f>G29+I29</f>
        <v>0</v>
      </c>
      <c r="K29" s="4" t="n"/>
      <c r="L29" s="20" t="n"/>
      <c r="M29" s="4" t="n"/>
      <c r="N29" s="11" t="n"/>
      <c r="O29" s="11" t="n"/>
      <c r="P29" s="4" t="n"/>
    </row>
    <row r="30" ht="20" customHeight="1">
      <c r="A30" s="10" t="str">
        <f>IF(C30="","",ROW()-6)</f>
        <v/>
      </c>
      <c r="B30" s="4" t="n"/>
      <c r="C30" s="4" t="n"/>
      <c r="D30" s="11" t="n"/>
      <c r="E30" s="4" t="n"/>
      <c r="F30" s="5" t="n"/>
      <c r="G30" s="12">
        <f>D30*F30</f>
        <v>0</v>
      </c>
      <c r="H30" s="13" t="n"/>
      <c r="I30" s="12">
        <f>G30*H30</f>
        <v>0</v>
      </c>
      <c r="J30" s="12">
        <f>G30+I30</f>
        <v>0</v>
      </c>
      <c r="K30" s="4" t="n"/>
      <c r="L30" s="20" t="n"/>
      <c r="M30" s="4" t="n"/>
      <c r="N30" s="11" t="n"/>
      <c r="O30" s="11" t="n"/>
      <c r="P30" s="4" t="n"/>
    </row>
    <row r="31" ht="20" customHeight="1">
      <c r="A31" s="10" t="str">
        <f>IF(C31="","",ROW()-6)</f>
        <v/>
      </c>
      <c r="B31" s="4" t="n"/>
      <c r="C31" s="4" t="n"/>
      <c r="D31" s="11" t="n"/>
      <c r="E31" s="4" t="n"/>
      <c r="F31" s="5" t="n"/>
      <c r="G31" s="12">
        <f>D31*F31</f>
        <v>0</v>
      </c>
      <c r="H31" s="13" t="n"/>
      <c r="I31" s="12">
        <f>G31*H31</f>
        <v>0</v>
      </c>
      <c r="J31" s="12">
        <f>G31+I31</f>
        <v>0</v>
      </c>
      <c r="K31" s="4" t="n"/>
      <c r="L31" s="20" t="n"/>
      <c r="M31" s="4" t="n"/>
      <c r="N31" s="11" t="n"/>
      <c r="O31" s="11" t="n"/>
      <c r="P31" s="4" t="n"/>
    </row>
    <row r="32" ht="20" customHeight="1">
      <c r="A32" s="10" t="str">
        <f>IF(C32="","",ROW()-6)</f>
        <v/>
      </c>
      <c r="B32" s="4" t="n"/>
      <c r="C32" s="4" t="n"/>
      <c r="D32" s="11" t="n"/>
      <c r="E32" s="4" t="n"/>
      <c r="F32" s="5" t="n"/>
      <c r="G32" s="12">
        <f>D32*F32</f>
        <v>0</v>
      </c>
      <c r="H32" s="13" t="n"/>
      <c r="I32" s="12">
        <f>G32*H32</f>
        <v>0</v>
      </c>
      <c r="J32" s="12">
        <f>G32+I32</f>
        <v>0</v>
      </c>
      <c r="K32" s="4" t="n"/>
      <c r="L32" s="20" t="n"/>
      <c r="M32" s="4" t="n"/>
      <c r="N32" s="11" t="n"/>
      <c r="O32" s="11" t="n"/>
      <c r="P32" s="4" t="n"/>
    </row>
    <row r="33" ht="20" customHeight="1">
      <c r="A33" s="10" t="str">
        <f>IF(C33="","",ROW()-6)</f>
        <v/>
      </c>
      <c r="B33" s="4" t="n"/>
      <c r="C33" s="4" t="n"/>
      <c r="D33" s="11" t="n"/>
      <c r="E33" s="4" t="n"/>
      <c r="F33" s="5" t="n"/>
      <c r="G33" s="12">
        <f>D33*F33</f>
        <v>0</v>
      </c>
      <c r="H33" s="13" t="n"/>
      <c r="I33" s="12">
        <f>G33*H33</f>
        <v>0</v>
      </c>
      <c r="J33" s="12">
        <f>G33+I33</f>
        <v>0</v>
      </c>
      <c r="K33" s="4" t="n"/>
      <c r="L33" s="20" t="n"/>
      <c r="M33" s="4" t="n"/>
      <c r="N33" s="11" t="n"/>
      <c r="O33" s="11" t="n"/>
      <c r="P33" s="4" t="n"/>
    </row>
    <row r="34" ht="20" customHeight="1">
      <c r="A34" s="10" t="str">
        <f>IF(C34="","",ROW()-6)</f>
        <v/>
      </c>
      <c r="B34" s="4" t="n"/>
      <c r="C34" s="4" t="n"/>
      <c r="D34" s="11" t="n"/>
      <c r="E34" s="4" t="n"/>
      <c r="F34" s="5" t="n"/>
      <c r="G34" s="12">
        <f>D34*F34</f>
        <v>0</v>
      </c>
      <c r="H34" s="13" t="n"/>
      <c r="I34" s="12">
        <f>G34*H34</f>
        <v>0</v>
      </c>
      <c r="J34" s="12">
        <f>G34+I34</f>
        <v>0</v>
      </c>
      <c r="K34" s="4" t="n"/>
      <c r="L34" s="20" t="n"/>
      <c r="M34" s="4" t="n"/>
      <c r="N34" s="11" t="n"/>
      <c r="O34" s="11" t="n"/>
      <c r="P34" s="4" t="n"/>
    </row>
    <row r="35" ht="20" customHeight="1">
      <c r="A35" s="10" t="str">
        <f>IF(C35="","",ROW()-6)</f>
        <v/>
      </c>
      <c r="B35" s="4" t="n"/>
      <c r="C35" s="4" t="n"/>
      <c r="D35" s="11" t="n"/>
      <c r="E35" s="4" t="n"/>
      <c r="F35" s="5" t="n"/>
      <c r="G35" s="12">
        <f>D35*F35</f>
        <v>0</v>
      </c>
      <c r="H35" s="13" t="n"/>
      <c r="I35" s="12">
        <f>G35*H35</f>
        <v>0</v>
      </c>
      <c r="J35" s="12">
        <f>G35+I35</f>
        <v>0</v>
      </c>
      <c r="K35" s="4" t="n"/>
      <c r="L35" s="20" t="n"/>
      <c r="M35" s="4" t="n"/>
      <c r="N35" s="11" t="n"/>
      <c r="O35" s="11" t="n"/>
      <c r="P35" s="4" t="n"/>
    </row>
    <row r="36" ht="20" customHeight="1">
      <c r="A36" s="10" t="str">
        <f>IF(C36="","",ROW()-6)</f>
        <v/>
      </c>
      <c r="B36" s="4" t="n"/>
      <c r="C36" s="4" t="n"/>
      <c r="D36" s="11" t="n"/>
      <c r="E36" s="4" t="n"/>
      <c r="F36" s="5" t="n"/>
      <c r="G36" s="12">
        <f>D36*F36</f>
        <v>0</v>
      </c>
      <c r="H36" s="13" t="n"/>
      <c r="I36" s="12">
        <f>G36*H36</f>
        <v>0</v>
      </c>
      <c r="J36" s="12">
        <f>G36+I36</f>
        <v>0</v>
      </c>
      <c r="K36" s="4" t="n"/>
      <c r="L36" s="20" t="n"/>
      <c r="M36" s="4" t="n"/>
      <c r="N36" s="11" t="n"/>
      <c r="O36" s="11" t="n"/>
      <c r="P36" s="4" t="n"/>
    </row>
    <row r="37" ht="20" customHeight="1">
      <c r="A37" s="10" t="str">
        <f>IF(C37="","",ROW()-6)</f>
        <v/>
      </c>
      <c r="B37" s="4" t="n"/>
      <c r="C37" s="4" t="n"/>
      <c r="D37" s="11" t="n"/>
      <c r="E37" s="4" t="n"/>
      <c r="F37" s="5" t="n"/>
      <c r="G37" s="12">
        <f>D37*F37</f>
        <v>0</v>
      </c>
      <c r="H37" s="13" t="n"/>
      <c r="I37" s="12">
        <f>G37*H37</f>
        <v>0</v>
      </c>
      <c r="J37" s="12">
        <f>G37+I37</f>
        <v>0</v>
      </c>
      <c r="K37" s="4" t="n"/>
      <c r="L37" s="20" t="n"/>
      <c r="M37" s="4" t="n"/>
      <c r="N37" s="11" t="n"/>
      <c r="O37" s="11" t="n"/>
      <c r="P37" s="4" t="n"/>
    </row>
    <row r="38" ht="20" customHeight="1">
      <c r="A38" s="10" t="str">
        <f>IF(C38="","",ROW()-6)</f>
        <v/>
      </c>
      <c r="B38" s="4" t="n"/>
      <c r="C38" s="4" t="n"/>
      <c r="D38" s="11" t="n"/>
      <c r="E38" s="4" t="n"/>
      <c r="F38" s="5" t="n"/>
      <c r="G38" s="12">
        <f>D38*F38</f>
        <v>0</v>
      </c>
      <c r="H38" s="13" t="n"/>
      <c r="I38" s="12">
        <f>G38*H38</f>
        <v>0</v>
      </c>
      <c r="J38" s="12">
        <f>G38+I38</f>
        <v>0</v>
      </c>
      <c r="K38" s="4" t="n"/>
      <c r="L38" s="20" t="n"/>
      <c r="M38" s="4" t="n"/>
      <c r="N38" s="11" t="n"/>
      <c r="O38" s="11" t="n"/>
      <c r="P38" s="4" t="n"/>
    </row>
    <row r="39" ht="20" customHeight="1">
      <c r="A39" s="10" t="str">
        <f>IF(C39="","",ROW()-6)</f>
        <v/>
      </c>
      <c r="B39" s="4" t="n"/>
      <c r="C39" s="4" t="n"/>
      <c r="D39" s="11" t="n"/>
      <c r="E39" s="4" t="n"/>
      <c r="F39" s="5" t="n"/>
      <c r="G39" s="12">
        <f>D39*F39</f>
        <v>0</v>
      </c>
      <c r="H39" s="13" t="n"/>
      <c r="I39" s="12">
        <f>G39*H39</f>
        <v>0</v>
      </c>
      <c r="J39" s="12">
        <f>G39+I39</f>
        <v>0</v>
      </c>
      <c r="K39" s="4" t="n"/>
      <c r="L39" s="20" t="n"/>
      <c r="M39" s="4" t="n"/>
      <c r="N39" s="11" t="n"/>
      <c r="O39" s="11" t="n"/>
      <c r="P39" s="4" t="n"/>
    </row>
    <row r="40" ht="20" customHeight="1">
      <c r="A40" s="10" t="str">
        <f>IF(C40="","",ROW()-6)</f>
        <v/>
      </c>
      <c r="B40" s="4" t="n"/>
      <c r="C40" s="4" t="n"/>
      <c r="D40" s="11" t="n"/>
      <c r="E40" s="4" t="n"/>
      <c r="F40" s="5" t="n"/>
      <c r="G40" s="12">
        <f>D40*F40</f>
        <v>0</v>
      </c>
      <c r="H40" s="13" t="n"/>
      <c r="I40" s="12">
        <f>G40*H40</f>
        <v>0</v>
      </c>
      <c r="J40" s="12">
        <f>G40+I40</f>
        <v>0</v>
      </c>
      <c r="K40" s="4" t="n"/>
      <c r="L40" s="20" t="n"/>
      <c r="M40" s="4" t="n"/>
      <c r="N40" s="11" t="n"/>
      <c r="O40" s="11" t="n"/>
      <c r="P40" s="4" t="n"/>
    </row>
    <row r="41" ht="20" customHeight="1">
      <c r="A41" s="10" t="str">
        <f>IF(C41="","",ROW()-6)</f>
        <v/>
      </c>
      <c r="B41" s="4" t="n"/>
      <c r="C41" s="4" t="n"/>
      <c r="D41" s="11" t="n"/>
      <c r="E41" s="4" t="n"/>
      <c r="F41" s="5" t="n"/>
      <c r="G41" s="12">
        <f>D41*F41</f>
        <v>0</v>
      </c>
      <c r="H41" s="13" t="n"/>
      <c r="I41" s="12">
        <f>G41*H41</f>
        <v>0</v>
      </c>
      <c r="J41" s="12">
        <f>G41+I41</f>
        <v>0</v>
      </c>
      <c r="K41" s="4" t="n"/>
      <c r="L41" s="20" t="n"/>
      <c r="M41" s="4" t="n"/>
      <c r="N41" s="11" t="n"/>
      <c r="O41" s="11" t="n"/>
      <c r="P41" s="4" t="n"/>
    </row>
    <row r="42" ht="20" customHeight="1">
      <c r="A42" s="10" t="str">
        <f>IF(C42="","",ROW()-6)</f>
        <v/>
      </c>
      <c r="B42" s="4" t="n"/>
      <c r="C42" s="4" t="n"/>
      <c r="D42" s="11" t="n"/>
      <c r="E42" s="4" t="n"/>
      <c r="F42" s="5" t="n"/>
      <c r="G42" s="12">
        <f>D42*F42</f>
        <v>0</v>
      </c>
      <c r="H42" s="13" t="n"/>
      <c r="I42" s="12">
        <f>G42*H42</f>
        <v>0</v>
      </c>
      <c r="J42" s="12">
        <f>G42+I42</f>
        <v>0</v>
      </c>
      <c r="K42" s="4" t="n"/>
      <c r="L42" s="20" t="n"/>
      <c r="M42" s="4" t="n"/>
      <c r="N42" s="11" t="n"/>
      <c r="O42" s="11" t="n"/>
      <c r="P42" s="4" t="n"/>
    </row>
    <row r="43" ht="20" customHeight="1">
      <c r="A43" s="10" t="str">
        <f>IF(C43="","",ROW()-6)</f>
        <v/>
      </c>
      <c r="B43" s="4" t="n"/>
      <c r="C43" s="4" t="n"/>
      <c r="D43" s="11" t="n"/>
      <c r="E43" s="4" t="n"/>
      <c r="F43" s="5" t="n"/>
      <c r="G43" s="12">
        <f>D43*F43</f>
        <v>0</v>
      </c>
      <c r="H43" s="13" t="n"/>
      <c r="I43" s="12">
        <f>G43*H43</f>
        <v>0</v>
      </c>
      <c r="J43" s="12">
        <f>G43+I43</f>
        <v>0</v>
      </c>
      <c r="K43" s="4" t="n"/>
      <c r="L43" s="20" t="n"/>
      <c r="M43" s="4" t="n"/>
      <c r="N43" s="11" t="n"/>
      <c r="O43" s="11" t="n"/>
      <c r="P43" s="4" t="n"/>
    </row>
    <row r="44" ht="20" customHeight="1">
      <c r="A44" s="10" t="str">
        <f>IF(C44="","",ROW()-6)</f>
        <v/>
      </c>
      <c r="B44" s="4" t="n"/>
      <c r="C44" s="4" t="n"/>
      <c r="D44" s="11" t="n"/>
      <c r="E44" s="4" t="n"/>
      <c r="F44" s="5" t="n"/>
      <c r="G44" s="12">
        <f>D44*F44</f>
        <v>0</v>
      </c>
      <c r="H44" s="13" t="n"/>
      <c r="I44" s="12">
        <f>G44*H44</f>
        <v>0</v>
      </c>
      <c r="J44" s="12">
        <f>G44+I44</f>
        <v>0</v>
      </c>
      <c r="K44" s="4" t="n"/>
      <c r="L44" s="20" t="n"/>
      <c r="M44" s="4" t="n"/>
      <c r="N44" s="11" t="n"/>
      <c r="O44" s="11" t="n"/>
      <c r="P44" s="4" t="n"/>
    </row>
    <row r="45" ht="20" customHeight="1">
      <c r="A45" s="10" t="str">
        <f>IF(C45="","",ROW()-6)</f>
        <v/>
      </c>
      <c r="B45" s="4" t="n"/>
      <c r="C45" s="4" t="n"/>
      <c r="D45" s="11" t="n"/>
      <c r="E45" s="4" t="n"/>
      <c r="F45" s="5" t="n"/>
      <c r="G45" s="12">
        <f>D45*F45</f>
        <v>0</v>
      </c>
      <c r="H45" s="13" t="n"/>
      <c r="I45" s="12">
        <f>G45*H45</f>
        <v>0</v>
      </c>
      <c r="J45" s="12">
        <f>G45+I45</f>
        <v>0</v>
      </c>
      <c r="K45" s="4" t="n"/>
      <c r="L45" s="20" t="n"/>
      <c r="M45" s="4" t="n"/>
      <c r="N45" s="11" t="n"/>
      <c r="O45" s="11" t="n"/>
      <c r="P45" s="4" t="n"/>
    </row>
    <row r="46" ht="20" customHeight="1">
      <c r="A46" s="10" t="str">
        <f>IF(C46="","",ROW()-6)</f>
        <v/>
      </c>
      <c r="B46" s="4" t="n"/>
      <c r="C46" s="4" t="n"/>
      <c r="D46" s="11" t="n"/>
      <c r="E46" s="4" t="n"/>
      <c r="F46" s="5" t="n"/>
      <c r="G46" s="12">
        <f>D46*F46</f>
        <v>0</v>
      </c>
      <c r="H46" s="13" t="n"/>
      <c r="I46" s="12">
        <f>G46*H46</f>
        <v>0</v>
      </c>
      <c r="J46" s="12">
        <f>G46+I46</f>
        <v>0</v>
      </c>
      <c r="K46" s="4" t="n"/>
      <c r="L46" s="20" t="n"/>
      <c r="M46" s="4" t="n"/>
      <c r="N46" s="11" t="n"/>
      <c r="O46" s="11" t="n"/>
      <c r="P46" s="4" t="n"/>
    </row>
    <row r="47" ht="20" customHeight="1">
      <c r="A47" s="10" t="str">
        <f>IF(C47="","",ROW()-6)</f>
        <v/>
      </c>
      <c r="B47" s="4" t="n"/>
      <c r="C47" s="4" t="n"/>
      <c r="D47" s="11" t="n"/>
      <c r="E47" s="4" t="n"/>
      <c r="F47" s="5" t="n"/>
      <c r="G47" s="12">
        <f>D47*F47</f>
        <v>0</v>
      </c>
      <c r="H47" s="13" t="n"/>
      <c r="I47" s="12">
        <f>G47*H47</f>
        <v>0</v>
      </c>
      <c r="J47" s="12">
        <f>G47+I47</f>
        <v>0</v>
      </c>
      <c r="K47" s="4" t="n"/>
      <c r="L47" s="20" t="n"/>
      <c r="M47" s="4" t="n"/>
      <c r="N47" s="11" t="n"/>
      <c r="O47" s="11" t="n"/>
      <c r="P47" s="4" t="n"/>
    </row>
    <row r="48" ht="20" customHeight="1">
      <c r="A48" s="10" t="str">
        <f>IF(C48="","",ROW()-6)</f>
        <v/>
      </c>
      <c r="B48" s="4" t="n"/>
      <c r="C48" s="4" t="n"/>
      <c r="D48" s="11" t="n"/>
      <c r="E48" s="4" t="n"/>
      <c r="F48" s="5" t="n"/>
      <c r="G48" s="12">
        <f>D48*F48</f>
        <v>0</v>
      </c>
      <c r="H48" s="13" t="n"/>
      <c r="I48" s="12">
        <f>G48*H48</f>
        <v>0</v>
      </c>
      <c r="J48" s="12">
        <f>G48+I48</f>
        <v>0</v>
      </c>
      <c r="K48" s="4" t="n"/>
      <c r="L48" s="20" t="n"/>
      <c r="M48" s="4" t="n"/>
      <c r="N48" s="11" t="n"/>
      <c r="O48" s="11" t="n"/>
      <c r="P48" s="4" t="n"/>
    </row>
    <row r="49" ht="20" customHeight="1">
      <c r="A49" s="10" t="str">
        <f>IF(C49="","",ROW()-6)</f>
        <v/>
      </c>
      <c r="B49" s="4" t="n"/>
      <c r="C49" s="4" t="n"/>
      <c r="D49" s="11" t="n"/>
      <c r="E49" s="4" t="n"/>
      <c r="F49" s="5" t="n"/>
      <c r="G49" s="12">
        <f>D49*F49</f>
        <v>0</v>
      </c>
      <c r="H49" s="13" t="n"/>
      <c r="I49" s="12">
        <f>G49*H49</f>
        <v>0</v>
      </c>
      <c r="J49" s="12">
        <f>G49+I49</f>
        <v>0</v>
      </c>
      <c r="K49" s="4" t="n"/>
      <c r="L49" s="20" t="n"/>
      <c r="M49" s="4" t="n"/>
      <c r="N49" s="11" t="n"/>
      <c r="O49" s="11" t="n"/>
      <c r="P49" s="4" t="n"/>
    </row>
    <row r="50" ht="20" customHeight="1">
      <c r="A50" s="10" t="str">
        <f>IF(C50="","",ROW()-6)</f>
        <v/>
      </c>
      <c r="B50" s="4" t="n"/>
      <c r="C50" s="4" t="n"/>
      <c r="D50" s="11" t="n"/>
      <c r="E50" s="4" t="n"/>
      <c r="F50" s="5" t="n"/>
      <c r="G50" s="12">
        <f>D50*F50</f>
        <v>0</v>
      </c>
      <c r="H50" s="13" t="n"/>
      <c r="I50" s="12">
        <f>G50*H50</f>
        <v>0</v>
      </c>
      <c r="J50" s="12">
        <f>G50+I50</f>
        <v>0</v>
      </c>
      <c r="K50" s="4" t="n"/>
      <c r="L50" s="20" t="n"/>
      <c r="M50" s="4" t="n"/>
      <c r="N50" s="11" t="n"/>
      <c r="O50" s="11" t="n"/>
      <c r="P50" s="4" t="n"/>
    </row>
    <row r="51" ht="20" customHeight="1">
      <c r="A51" s="10" t="str">
        <f>IF(C51="","",ROW()-6)</f>
        <v/>
      </c>
      <c r="B51" s="4" t="n"/>
      <c r="C51" s="4" t="n"/>
      <c r="D51" s="11" t="n"/>
      <c r="E51" s="4" t="n"/>
      <c r="F51" s="5" t="n"/>
      <c r="G51" s="12">
        <f>D51*F51</f>
        <v>0</v>
      </c>
      <c r="H51" s="13" t="n"/>
      <c r="I51" s="12">
        <f>G51*H51</f>
        <v>0</v>
      </c>
      <c r="J51" s="12">
        <f>G51+I51</f>
        <v>0</v>
      </c>
      <c r="K51" s="4" t="n"/>
      <c r="L51" s="20" t="n"/>
      <c r="M51" s="4" t="n"/>
      <c r="N51" s="11" t="n"/>
      <c r="O51" s="11" t="n"/>
      <c r="P51" s="4" t="n"/>
    </row>
    <row r="52" ht="20" customHeight="1">
      <c r="A52" s="10" t="str">
        <f>IF(C52="","",ROW()-6)</f>
        <v/>
      </c>
      <c r="B52" s="4" t="n"/>
      <c r="C52" s="4" t="n"/>
      <c r="D52" s="11" t="n"/>
      <c r="E52" s="4" t="n"/>
      <c r="F52" s="5" t="n"/>
      <c r="G52" s="12">
        <f>D52*F52</f>
        <v>0</v>
      </c>
      <c r="H52" s="13" t="n"/>
      <c r="I52" s="12">
        <f>G52*H52</f>
        <v>0</v>
      </c>
      <c r="J52" s="12">
        <f>G52+I52</f>
        <v>0</v>
      </c>
      <c r="K52" s="4" t="n"/>
      <c r="L52" s="20" t="n"/>
      <c r="M52" s="4" t="n"/>
      <c r="N52" s="11" t="n"/>
      <c r="O52" s="11" t="n"/>
      <c r="P52" s="4" t="n"/>
    </row>
    <row r="53" ht="20" customHeight="1">
      <c r="A53" s="10" t="str">
        <f>IF(C53="","",ROW()-6)</f>
        <v/>
      </c>
      <c r="B53" s="4" t="n"/>
      <c r="C53" s="4" t="n"/>
      <c r="D53" s="11" t="n"/>
      <c r="E53" s="4" t="n"/>
      <c r="F53" s="5" t="n"/>
      <c r="G53" s="12">
        <f>D53*F53</f>
        <v>0</v>
      </c>
      <c r="H53" s="13" t="n"/>
      <c r="I53" s="12">
        <f>G53*H53</f>
        <v>0</v>
      </c>
      <c r="J53" s="12">
        <f>G53+I53</f>
        <v>0</v>
      </c>
      <c r="K53" s="4" t="n"/>
      <c r="L53" s="20" t="n"/>
      <c r="M53" s="4" t="n"/>
      <c r="N53" s="11" t="n"/>
      <c r="O53" s="11" t="n"/>
      <c r="P53" s="4" t="n"/>
    </row>
    <row r="54" ht="20" customHeight="1">
      <c r="A54" s="10" t="str">
        <f>IF(C54="","",ROW()-6)</f>
        <v/>
      </c>
      <c r="B54" s="4" t="n"/>
      <c r="C54" s="4" t="n"/>
      <c r="D54" s="11" t="n"/>
      <c r="E54" s="4" t="n"/>
      <c r="F54" s="5" t="n"/>
      <c r="G54" s="12">
        <f>D54*F54</f>
        <v>0</v>
      </c>
      <c r="H54" s="13" t="n"/>
      <c r="I54" s="12">
        <f>G54*H54</f>
        <v>0</v>
      </c>
      <c r="J54" s="12">
        <f>G54+I54</f>
        <v>0</v>
      </c>
      <c r="K54" s="4" t="n"/>
      <c r="L54" s="20" t="n"/>
      <c r="M54" s="4" t="n"/>
      <c r="N54" s="11" t="n"/>
      <c r="O54" s="11" t="n"/>
      <c r="P54" s="4" t="n"/>
    </row>
    <row r="55" ht="20" customHeight="1">
      <c r="A55" s="10" t="str">
        <f>IF(C55="","",ROW()-6)</f>
        <v/>
      </c>
      <c r="B55" s="4" t="n"/>
      <c r="C55" s="4" t="n"/>
      <c r="D55" s="11" t="n"/>
      <c r="E55" s="4" t="n"/>
      <c r="F55" s="5" t="n"/>
      <c r="G55" s="12">
        <f>D55*F55</f>
        <v>0</v>
      </c>
      <c r="H55" s="13" t="n"/>
      <c r="I55" s="12">
        <f>G55*H55</f>
        <v>0</v>
      </c>
      <c r="J55" s="12">
        <f>G55+I55</f>
        <v>0</v>
      </c>
      <c r="K55" s="4" t="n"/>
      <c r="L55" s="20" t="n"/>
      <c r="M55" s="4" t="n"/>
      <c r="N55" s="11" t="n"/>
      <c r="O55" s="11" t="n"/>
      <c r="P55" s="4" t="n"/>
    </row>
    <row r="56" ht="20" customHeight="1">
      <c r="A56" s="10" t="str">
        <f>IF(C56="","",ROW()-6)</f>
        <v/>
      </c>
      <c r="B56" s="4" t="n"/>
      <c r="C56" s="4" t="n"/>
      <c r="D56" s="11" t="n"/>
      <c r="E56" s="4" t="n"/>
      <c r="F56" s="5" t="n"/>
      <c r="G56" s="12">
        <f>D56*F56</f>
        <v>0</v>
      </c>
      <c r="H56" s="13" t="n"/>
      <c r="I56" s="12">
        <f>G56*H56</f>
        <v>0</v>
      </c>
      <c r="J56" s="12">
        <f>G56+I56</f>
        <v>0</v>
      </c>
      <c r="K56" s="4" t="n"/>
      <c r="L56" s="20" t="n"/>
      <c r="M56" s="4" t="n"/>
      <c r="N56" s="11" t="n"/>
      <c r="O56" s="11" t="n"/>
      <c r="P56" s="4" t="n"/>
    </row>
    <row r="57" ht="22" customHeight="1">
      <c r="A57" s="15" t="inlineStr">
        <is>
          <t>Projektsumme (Σ K_pos)</t>
        </is>
      </c>
      <c r="B57" s="21" t="n"/>
      <c r="C57" s="21" t="n"/>
      <c r="D57" s="21" t="n"/>
      <c r="E57" s="21" t="n"/>
      <c r="F57" s="22" t="n"/>
      <c r="G57" s="16">
        <f>SUM(G7:G56)</f>
        <v>2767.75</v>
      </c>
      <c r="H57" s="15" t="n"/>
      <c r="I57" s="16">
        <f>SUM(I7:I56)</f>
        <v>525.8725</v>
      </c>
      <c r="J57" s="16">
        <f>SUM(J7:J56)</f>
        <v>3293.6225</v>
      </c>
      <c r="K57" s="15" t="n"/>
      <c r="L57" s="15" t="n"/>
      <c r="M57" s="15" t="n"/>
      <c r="N57" s="15" t="n"/>
      <c r="O57" s="15" t="n"/>
      <c r="P57" s="15" t="n"/>
    </row>
  </sheetData>
  <autoFilter ref="A6:P56"/>
  <mergeCells count="5">
    <mergeCell ref="A4:B4"/>
    <mergeCell ref="D4:E4"/>
    <mergeCell ref="D3:E3"/>
    <mergeCell ref="A3:B3"/>
    <mergeCell ref="A57:F57"/>
  </mergeCells>
  <conditionalFormatting sqref="G7:G56">
    <cfRule type="expression" priority="1" dxfId="0">
      <formula>AND($H$3&gt;0,G7&gt;$H$3)</formula>
    </cfRule>
  </conditionalFormatting>
  <conditionalFormatting sqref="N7:N56">
    <cfRule type="expression" priority="2" dxfId="1">
      <formula>AND($O7&gt;0,$N7&lt;$O7)</formula>
    </cfRule>
  </conditionalFormatting>
  <conditionalFormatting sqref="M7:M56">
    <cfRule type="cellIs" priority="3" operator="equal" dxfId="2">
      <formula>"Offen"</formula>
    </cfRule>
    <cfRule type="cellIs" priority="4" operator="equal" dxfId="3">
      <formula>"Bestellt"</formula>
    </cfRule>
    <cfRule type="cellIs" priority="5" operator="equal" dxfId="4">
      <formula>"Geliefert"</formula>
    </cfRule>
  </conditionalFormatting>
  <conditionalFormatting sqref="F4">
    <cfRule type="cellIs" priority="6" operator="lessThan" dxfId="0">
      <formula>0</formula>
    </cfRule>
  </conditionalFormatting>
  <dataValidations count="4">
    <dataValidation sqref="B7:B56" showDropDown="0" showInputMessage="0" showErrorMessage="0" allowBlank="1" type="list">
      <formula1>=Listen!$A$2:$A$11</formula1>
    </dataValidation>
    <dataValidation sqref="E7:E56" showDropDown="0" showInputMessage="0" showErrorMessage="0" allowBlank="1" type="list">
      <formula1>=Listen!$B$2:$B$12</formula1>
    </dataValidation>
    <dataValidation sqref="M7:M56" showDropDown="0" showInputMessage="0" showErrorMessage="0" allowBlank="1" type="list">
      <formula1>=Listen!$C$2:$C$4</formula1>
    </dataValidation>
    <dataValidation sqref="H7:H56" showDropDown="0" showInputMessage="0" showErrorMessage="0" allowBlank="1" type="list">
      <formula1>=Listen!$D$2:$D$4</formula1>
    </dataValidation>
  </dataValidations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tabColor rgb="002E7D32"/>
    <outlinePr summaryBelow="1" summaryRight="1"/>
    <pageSetUpPr fitToPage="1"/>
  </sheetPr>
  <dimension ref="B1:J28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22" customWidth="1" min="2" max="2"/>
    <col width="16" customWidth="1" min="3" max="3"/>
    <col width="16" customWidth="1" min="4" max="4"/>
    <col width="16" customWidth="1" min="5" max="5"/>
    <col width="2" customWidth="1" min="6" max="6"/>
    <col width="22" customWidth="1" min="7" max="7"/>
    <col width="16" customWidth="1" min="8" max="8"/>
    <col width="16" customWidth="1" min="9" max="9"/>
    <col width="16" customWidth="1" min="10" max="10"/>
  </cols>
  <sheetData>
    <row r="1" ht="30" customHeight="1">
      <c r="B1" s="1" t="inlineStr">
        <is>
          <t>Dashboard – Materialkosten &amp; Projektstatus</t>
        </is>
      </c>
    </row>
    <row r="2" ht="20" customHeight="1">
      <c r="B2" s="23" t="str">
        <f>"Projekt: "&amp;Materialliste!C3</f>
        <v>Projekt: Badsanierung Musterstraße 12 (Beispiel)</v>
      </c>
    </row>
    <row r="4" ht="22" customHeight="1">
      <c r="B4" s="24" t="inlineStr">
        <is>
          <t>Materialkosten netto</t>
        </is>
      </c>
      <c r="D4" s="24" t="inlineStr">
        <is>
          <t>MwSt gesamt</t>
        </is>
      </c>
      <c r="G4" s="24" t="inlineStr">
        <is>
          <t>Materialkosten brutto</t>
        </is>
      </c>
    </row>
    <row r="5" ht="24" customHeight="1">
      <c r="B5" s="26">
        <f>SUM(Materialliste!G7:G56)</f>
        <v>2767.75</v>
      </c>
      <c r="D5" s="26">
        <f>SUM(Materialliste!I7:I56)</f>
        <v>525.8725</v>
      </c>
      <c r="G5" s="26">
        <f>SUM(Materialliste!J7:J56)</f>
        <v>3293.6225</v>
      </c>
    </row>
    <row r="6" ht="24" customHeight="1"/>
    <row r="7" ht="10" customHeight="1"/>
    <row r="8" ht="22" customHeight="1">
      <c r="B8" s="27" t="inlineStr">
        <is>
          <t>Budget (netto)</t>
        </is>
      </c>
      <c r="D8" s="27" t="inlineStr">
        <is>
          <t>Restbudget</t>
        </is>
      </c>
      <c r="G8" s="27" t="inlineStr">
        <is>
          <t>Budgetausschöpfung</t>
        </is>
      </c>
    </row>
    <row r="9" ht="24" customHeight="1">
      <c r="B9" s="29">
        <f>Materialliste!F3</f>
        <v>5000</v>
      </c>
      <c r="D9" s="29">
        <f>Materialliste!F3-SUM(Materialliste!G7:G56)</f>
        <v>2232.25</v>
      </c>
      <c r="G9" s="30">
        <f>IF(Materialliste!F3=0,0,SUM(Materialliste!G7:G56)/Materialliste!F3)</f>
        <v>0.55355</v>
      </c>
    </row>
    <row r="10" ht="24" customHeight="1"/>
    <row r="11" ht="10" customHeight="1"/>
    <row r="12" ht="22" customHeight="1">
      <c r="B12" s="31" t="inlineStr">
        <is>
          <t>Positionen</t>
        </is>
      </c>
      <c r="D12" s="31" t="inlineStr">
        <is>
          <t>Offene Positionen</t>
        </is>
      </c>
      <c r="G12" s="31" t="inlineStr">
        <is>
          <t>Kritischer Lagerbestand</t>
        </is>
      </c>
    </row>
    <row r="13" ht="24" customHeight="1">
      <c r="B13" s="33">
        <f>COUNTIF(Materialliste!C7:C56,"?*")</f>
        <v>14</v>
      </c>
      <c r="D13" s="33">
        <f>COUNTIF(Materialliste!M7:M56,"Offen")</f>
        <v>3</v>
      </c>
      <c r="G13" s="33">
        <f>SUMPRODUCT((Materialliste!O7:O56&gt;0)*(Materialliste!N7:N56&lt;Materialliste!O7:O56))</f>
        <v>3</v>
      </c>
    </row>
    <row r="14" ht="24" customHeight="1"/>
    <row r="15" ht="10" customHeight="1"/>
    <row r="16" ht="22" customHeight="1">
      <c r="B16" s="34" t="inlineStr">
        <is>
          <t>Kosten nach Kategorie</t>
        </is>
      </c>
      <c r="G16" s="34" t="inlineStr">
        <is>
          <t>Bestellstatus</t>
        </is>
      </c>
    </row>
    <row r="17">
      <c r="B17" s="9" t="inlineStr">
        <is>
          <t>Kategorie</t>
        </is>
      </c>
      <c r="C17" s="9" t="inlineStr">
        <is>
          <t>Positionen</t>
        </is>
      </c>
      <c r="D17" s="9" t="inlineStr">
        <is>
          <t>Netto</t>
        </is>
      </c>
      <c r="E17" s="9" t="inlineStr">
        <is>
          <t>Anteil</t>
        </is>
      </c>
      <c r="G17" s="9" t="inlineStr">
        <is>
          <t>Status</t>
        </is>
      </c>
      <c r="H17" s="9" t="inlineStr">
        <is>
          <t>Positionen</t>
        </is>
      </c>
      <c r="I17" s="9" t="inlineStr">
        <is>
          <t>Netto</t>
        </is>
      </c>
      <c r="J17" s="9" t="inlineStr">
        <is>
          <t>Anteil</t>
        </is>
      </c>
    </row>
    <row r="18" ht="20" customHeight="1">
      <c r="B18" s="35" t="str">
        <f>Listen!A2</f>
        <v>Baustoffe</v>
      </c>
      <c r="C18" s="36">
        <f>COUNTIFS(Materialliste!B7:B56,B18,Materialliste!C7:C56,"?*")</f>
        <v>3</v>
      </c>
      <c r="D18" s="12">
        <f>SUMIF(Materialliste!B7:B56,B18,Materialliste!G7:G56)</f>
        <v>306.4</v>
      </c>
      <c r="E18" s="37">
        <f>IF(SUM($D$18:$D$27)=0,0,D18/SUM($D$18:$D$27))</f>
        <v>0.110703640140909</v>
      </c>
      <c r="G18" s="35" t="str">
        <f>Listen!C2</f>
        <v>Offen</v>
      </c>
      <c r="H18" s="36">
        <f>COUNTIF(Materialliste!M7:M56,G18)</f>
        <v>3</v>
      </c>
      <c r="I18" s="12">
        <f>SUMIF(Materialliste!M7:M56,G18,Materialliste!G7:G56)</f>
        <v>807</v>
      </c>
      <c r="J18" s="37">
        <f>IF(SUM($I$18:$I$20)=0,0,I18/SUM($I$18:$I$20))</f>
        <v>0.291572577002981</v>
      </c>
    </row>
    <row r="19" ht="20" customHeight="1">
      <c r="B19" s="35" t="str">
        <f>Listen!A3</f>
        <v>Holz</v>
      </c>
      <c r="C19" s="36">
        <f>COUNTIFS(Materialliste!B7:B56,B19,Materialliste!C7:C56,"?*")</f>
        <v>0</v>
      </c>
      <c r="D19" s="12">
        <f>SUMIF(Materialliste!B7:B56,B19,Materialliste!G7:G56)</f>
        <v>0</v>
      </c>
      <c r="E19" s="37">
        <f>IF(SUM($D$18:$D$27)=0,0,D19/SUM($D$18:$D$27))</f>
        <v>0</v>
      </c>
      <c r="G19" s="35" t="str">
        <f>Listen!C3</f>
        <v>Bestellt</v>
      </c>
      <c r="H19" s="36">
        <f>COUNTIF(Materialliste!M7:M56,G19)</f>
        <v>4</v>
      </c>
      <c r="I19" s="12">
        <f>SUMIF(Materialliste!M7:M56,G19,Materialliste!G7:G56)</f>
        <v>1461.2</v>
      </c>
      <c r="J19" s="37">
        <f>IF(SUM($I$18:$I$20)=0,0,I19/SUM($I$18:$I$20))</f>
        <v>0.527937855658929</v>
      </c>
    </row>
    <row r="20" ht="20" customHeight="1">
      <c r="B20" s="35" t="str">
        <f>Listen!A4</f>
        <v>Elektro</v>
      </c>
      <c r="C20" s="36">
        <f>COUNTIFS(Materialliste!B7:B56,B20,Materialliste!C7:C56,"?*")</f>
        <v>2</v>
      </c>
      <c r="D20" s="12">
        <f>SUMIF(Materialliste!B7:B56,B20,Materialliste!G7:G56)</f>
        <v>166.15</v>
      </c>
      <c r="E20" s="37">
        <f>IF(SUM($D$18:$D$27)=0,0,D20/SUM($D$18:$D$27))</f>
        <v>0.0600307108662271</v>
      </c>
      <c r="G20" s="35" t="str">
        <f>Listen!C4</f>
        <v>Geliefert</v>
      </c>
      <c r="H20" s="36">
        <f>COUNTIF(Materialliste!M7:M56,G20)</f>
        <v>7</v>
      </c>
      <c r="I20" s="12">
        <f>SUMIF(Materialliste!M7:M56,G20,Materialliste!G7:G56)</f>
        <v>499.55</v>
      </c>
      <c r="J20" s="37">
        <f>IF(SUM($I$18:$I$20)=0,0,I20/SUM($I$18:$I$20))</f>
        <v>0.180489567338091</v>
      </c>
    </row>
    <row r="21" ht="20" customHeight="1">
      <c r="B21" s="35" t="str">
        <f>Listen!A5</f>
        <v>Sanitär</v>
      </c>
      <c r="C21" s="36">
        <f>COUNTIFS(Materialliste!B7:B56,B21,Materialliste!C7:C56,"?*")</f>
        <v>4</v>
      </c>
      <c r="D21" s="12">
        <f>SUMIF(Materialliste!B7:B56,B21,Materialliste!G7:G56)</f>
        <v>1074.6</v>
      </c>
      <c r="E21" s="37">
        <f>IF(SUM($D$18:$D$27)=0,0,D21/SUM($D$18:$D$27))</f>
        <v>0.388257609971999</v>
      </c>
    </row>
    <row r="22" ht="22" customHeight="1">
      <c r="B22" s="35" t="str">
        <f>Listen!A6</f>
        <v>Farben &amp; Lacke</v>
      </c>
      <c r="C22" s="36">
        <f>COUNTIFS(Materialliste!B7:B56,B22,Materialliste!C7:C56,"?*")</f>
        <v>1</v>
      </c>
      <c r="D22" s="12">
        <f>SUMIF(Materialliste!B7:B56,B22,Materialliste!G7:G56)</f>
        <v>69</v>
      </c>
      <c r="E22" s="37">
        <f>IF(SUM($D$18:$D$27)=0,0,D22/SUM($D$18:$D$27))</f>
        <v>0.0249299972902177</v>
      </c>
      <c r="G22" s="34" t="inlineStr">
        <is>
          <t>Budget-Ampel</t>
        </is>
      </c>
    </row>
    <row r="23" ht="20" customHeight="1">
      <c r="B23" s="35" t="str">
        <f>Listen!A7</f>
        <v>Fliesen</v>
      </c>
      <c r="C23" s="36">
        <f>COUNTIFS(Materialliste!B7:B56,B23,Materialliste!C7:C56,"?*")</f>
        <v>2</v>
      </c>
      <c r="D23" s="12">
        <f>SUMIF(Materialliste!B7:B56,B23,Materialliste!G7:G56)</f>
        <v>1104.8</v>
      </c>
      <c r="E23" s="37">
        <f>IF(SUM($D$18:$D$27)=0,0,D23/SUM($D$18:$D$27))</f>
        <v>0.399169000090326</v>
      </c>
      <c r="G23" s="38" t="inlineStr">
        <is>
          <t>Ausschöpfung</t>
        </is>
      </c>
      <c r="H23" s="7">
        <f>IF(Materialliste!F3=0,0,SUM(Materialliste!G7:G56)/Materialliste!F3)</f>
        <v>0.55355</v>
      </c>
      <c r="I23" s="21" t="n"/>
      <c r="J23" s="22" t="n"/>
    </row>
    <row r="24" ht="20" customHeight="1">
      <c r="B24" s="35" t="str">
        <f>Listen!A8</f>
        <v>Werkzeug</v>
      </c>
      <c r="C24" s="36">
        <f>COUNTIFS(Materialliste!B7:B56,B24,Materialliste!C7:C56,"?*")</f>
        <v>1</v>
      </c>
      <c r="D24" s="12">
        <f>SUMIF(Materialliste!B7:B56,B24,Materialliste!G7:G56)</f>
        <v>17</v>
      </c>
      <c r="E24" s="37">
        <f>IF(SUM($D$18:$D$27)=0,0,D24/SUM($D$18:$D$27))</f>
        <v>0.00614217324541595</v>
      </c>
      <c r="G24" s="38" t="inlineStr">
        <is>
          <t>Bewertung</t>
        </is>
      </c>
      <c r="H24" s="40" t="str">
        <f>IF(Materialliste!F3=0,"Kein Budget",IF(H23&gt;1,"Budget überschritten",IF(H23&gt;0.9,"Knapp – prüfen","Im Rahmen")))</f>
        <v>Im Rahmen</v>
      </c>
      <c r="I24" s="21" t="n"/>
      <c r="J24" s="22" t="n"/>
    </row>
    <row r="25" ht="20" customHeight="1">
      <c r="B25" s="35" t="str">
        <f>Listen!A9</f>
        <v>Befestigung</v>
      </c>
      <c r="C25" s="36">
        <f>COUNTIFS(Materialliste!B7:B56,B25,Materialliste!C7:C56,"?*")</f>
        <v>1</v>
      </c>
      <c r="D25" s="12">
        <f>SUMIF(Materialliste!B7:B56,B25,Materialliste!G7:G56)</f>
        <v>29.8</v>
      </c>
      <c r="E25" s="37">
        <f>IF(SUM($D$18:$D$27)=0,0,D25/SUM($D$18:$D$27))</f>
        <v>0.0107668683949056</v>
      </c>
      <c r="G25" s="38" t="inlineStr">
        <is>
          <t>Positionen über Limit</t>
        </is>
      </c>
      <c r="H25" s="41">
        <f>COUNTIF(Materialliste!G7:G56,"&gt;"&amp;Materialliste!H3)</f>
        <v>1</v>
      </c>
      <c r="I25" s="21" t="n"/>
      <c r="J25" s="22" t="n"/>
    </row>
    <row r="26" ht="20" customHeight="1">
      <c r="B26" s="35" t="str">
        <f>Listen!A10</f>
        <v>Dämmung</v>
      </c>
      <c r="C26" s="36">
        <f>COUNTIFS(Materialliste!B7:B56,B26,Materialliste!C7:C56,"?*")</f>
        <v>0</v>
      </c>
      <c r="D26" s="12">
        <f>SUMIF(Materialliste!B7:B56,B26,Materialliste!G7:G56)</f>
        <v>0</v>
      </c>
      <c r="E26" s="37">
        <f>IF(SUM($D$18:$D$27)=0,0,D26/SUM($D$18:$D$27))</f>
        <v>0</v>
      </c>
      <c r="G26" s="38" t="inlineStr">
        <is>
          <t>Teuerste Position (netto)</t>
        </is>
      </c>
      <c r="H26" s="6">
        <f>MAX(Materialliste!G7:G56)</f>
        <v>686</v>
      </c>
      <c r="I26" s="21" t="n"/>
      <c r="J26" s="22" t="n"/>
    </row>
    <row r="27" ht="20" customHeight="1">
      <c r="B27" s="35" t="str">
        <f>Listen!A11</f>
        <v>Sonstiges</v>
      </c>
      <c r="C27" s="36">
        <f>COUNTIFS(Materialliste!B7:B56,B27,Materialliste!C7:C56,"?*")</f>
        <v>0</v>
      </c>
      <c r="D27" s="12">
        <f>SUMIF(Materialliste!B7:B56,B27,Materialliste!G7:G56)</f>
        <v>0</v>
      </c>
      <c r="E27" s="37">
        <f>IF(SUM($D$18:$D$27)=0,0,D27/SUM($D$18:$D$27))</f>
        <v>0</v>
      </c>
      <c r="G27" s="38" t="inlineStr">
        <is>
          <t>Teuerster Artikel</t>
        </is>
      </c>
      <c r="H27" s="40" t="str">
        <f>IFERROR(INDEX(Materialliste!C7:C56,MATCH(H26,Materialliste!G7:G56,0)),"")</f>
        <v>Wandfliese 30x60 weiß matt</v>
      </c>
      <c r="I27" s="21" t="n"/>
      <c r="J27" s="22" t="n"/>
    </row>
    <row r="28" ht="20" customHeight="1">
      <c r="B28" s="42" t="inlineStr">
        <is>
          <t>Summe</t>
        </is>
      </c>
      <c r="C28" s="43">
        <f>SUM(C18:C27)</f>
        <v>14</v>
      </c>
      <c r="D28" s="44">
        <f>SUM(D18:D27)</f>
        <v>2767.75</v>
      </c>
      <c r="E28" s="45">
        <f>SUM(E18:E27)</f>
        <v>1</v>
      </c>
    </row>
  </sheetData>
  <mergeCells count="23">
    <mergeCell ref="B13:C14"/>
    <mergeCell ref="G9:I10"/>
    <mergeCell ref="B9:C10"/>
    <mergeCell ref="D9:E10"/>
    <mergeCell ref="B12:C12"/>
    <mergeCell ref="B5:C6"/>
    <mergeCell ref="H27:J27"/>
    <mergeCell ref="D5:E6"/>
    <mergeCell ref="G4:I4"/>
    <mergeCell ref="G13:I14"/>
    <mergeCell ref="B8:C8"/>
    <mergeCell ref="H24:J24"/>
    <mergeCell ref="H23:J23"/>
    <mergeCell ref="D4:E4"/>
    <mergeCell ref="G12:I12"/>
    <mergeCell ref="H26:J26"/>
    <mergeCell ref="D12:E12"/>
    <mergeCell ref="D8:E8"/>
    <mergeCell ref="G5:I6"/>
    <mergeCell ref="G8:I8"/>
    <mergeCell ref="H25:J25"/>
    <mergeCell ref="B4:C4"/>
    <mergeCell ref="D13:E14"/>
  </mergeCells>
  <conditionalFormatting sqref="D18:D27">
    <cfRule type="dataBar" priority="1">
      <dataBar>
        <cfvo type="num" val="0"/>
        <cfvo type="max"/>
        <color rgb="005B8BD0"/>
      </dataBar>
    </cfRule>
  </conditionalFormatting>
  <conditionalFormatting sqref="E18:E27">
    <cfRule type="colorScale" priority="2">
      <colorScale>
        <cfvo type="min"/>
        <cfvo type="max"/>
        <color rgb="00FFFFFF"/>
        <color rgb="00F4B183"/>
      </colorScale>
    </cfRule>
  </conditionalFormatting>
  <conditionalFormatting sqref="J18:J20">
    <cfRule type="iconSet" priority="3">
      <iconSet iconSet="3TrafficLights1">
        <cfvo type="percent" val="0"/>
        <cfvo type="percent" val="33"/>
        <cfvo type="percent" val="67"/>
      </iconSet>
    </cfRule>
  </conditionalFormatting>
  <conditionalFormatting sqref="I18:I20">
    <cfRule type="dataBar" priority="4">
      <dataBar>
        <cfvo type="num" val="0"/>
        <cfvo type="max"/>
        <color rgb="0063BE7B"/>
      </dataBar>
    </cfRule>
  </conditionalFormatting>
  <conditionalFormatting sqref="H23">
    <cfRule type="iconSet" priority="5">
      <iconSet iconSet="3Symbols" reverse="1">
        <cfvo type="num" val="0"/>
        <cfvo type="num" val="0.9"/>
        <cfvo type="num" val="1.0001"/>
      </iconSet>
    </cfRule>
  </conditionalFormatting>
  <conditionalFormatting sqref="H24">
    <cfRule type="cellIs" priority="6" operator="equal" dxfId="0">
      <formula>"Budget überschritten"</formula>
    </cfRule>
    <cfRule type="cellIs" priority="7" operator="equal" dxfId="3">
      <formula>"Knapp – prüfen"</formula>
    </cfRule>
    <cfRule type="cellIs" priority="8" operator="equal" dxfId="4">
      <formula>"Im Rahmen"</formula>
    </cfRule>
  </conditionalFormatting>
  <conditionalFormatting sqref="H25">
    <cfRule type="cellIs" priority="9" operator="greaterThan" dxfId="0">
      <formula>0</formula>
    </cfRule>
  </conditionalFormatting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EF6C00"/>
    <outlinePr summaryBelow="1" summaryRight="1"/>
    <pageSetUpPr/>
  </sheetPr>
  <dimension ref="B1:E16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34" customWidth="1" min="2" max="2"/>
    <col width="18" customWidth="1" min="3" max="3"/>
    <col width="4" customWidth="1" min="4" max="4"/>
    <col width="60" customWidth="1" min="5" max="5"/>
  </cols>
  <sheetData>
    <row r="1" ht="30" customHeight="1">
      <c r="B1" s="1" t="inlineStr">
        <is>
          <t>Materialkosten Schnell-Rechner</t>
        </is>
      </c>
    </row>
    <row r="2" ht="20" customHeight="1">
      <c r="B2" s="2" t="inlineStr">
        <is>
          <t>Kosten einer einzelnen Materialposition überschlagen – nur die gelben Felder ausfüllen (Beispielwerte).</t>
        </is>
      </c>
    </row>
    <row r="3" ht="20" customHeight="1"/>
    <row r="4" ht="20" customHeight="1">
      <c r="B4" s="9" t="inlineStr">
        <is>
          <t>Eingaben</t>
        </is>
      </c>
      <c r="C4" s="9" t="n"/>
      <c r="E4" s="3" t="inlineStr">
        <is>
          <t>Rechenweg</t>
        </is>
      </c>
    </row>
    <row r="5" ht="20" customHeight="1">
      <c r="B5" s="46" t="inlineStr">
        <is>
          <t>Menge</t>
        </is>
      </c>
      <c r="C5" s="11" t="n">
        <v>10</v>
      </c>
      <c r="E5" s="47" t="inlineStr">
        <is>
          <t>Netto = Menge × Einzelpreis  (K_pos = M × P_einzel)</t>
        </is>
      </c>
    </row>
    <row r="6" ht="20" customHeight="1">
      <c r="B6" s="46" t="inlineStr">
        <is>
          <t>Einzelpreis (Netto) in €</t>
        </is>
      </c>
      <c r="C6" s="5" t="n">
        <v>25.5</v>
      </c>
      <c r="E6" s="47" t="inlineStr">
        <is>
          <t>MwSt-Betrag = Netto × MwSt-Satz</t>
        </is>
      </c>
    </row>
    <row r="7" ht="20" customHeight="1">
      <c r="B7" s="46" t="inlineStr">
        <is>
          <t>MwSt-Satz</t>
        </is>
      </c>
      <c r="C7" s="13" t="n">
        <v>0.19</v>
      </c>
      <c r="E7" s="47" t="inlineStr">
        <is>
          <t>Brutto = Netto + MwSt-Betrag</t>
        </is>
      </c>
    </row>
    <row r="8" ht="20" customHeight="1">
      <c r="E8" s="47" t="inlineStr">
        <is>
          <t>In der Materialliste entspricht das z. B. der Formel =D7*F7.</t>
        </is>
      </c>
    </row>
    <row r="9" ht="20" customHeight="1">
      <c r="B9" s="9" t="inlineStr">
        <is>
          <t>Ergebnis</t>
        </is>
      </c>
      <c r="C9" s="9" t="n"/>
    </row>
    <row r="10" ht="22" customHeight="1">
      <c r="B10" s="48" t="inlineStr">
        <is>
          <t>Netto gesamt</t>
        </is>
      </c>
      <c r="C10" s="49">
        <f>C5*C6</f>
        <v>255</v>
      </c>
    </row>
    <row r="11" ht="22" customHeight="1">
      <c r="B11" s="48" t="inlineStr">
        <is>
          <t>MwSt-Betrag</t>
        </is>
      </c>
      <c r="C11" s="49">
        <f>C10*C7</f>
        <v>48.45</v>
      </c>
    </row>
    <row r="12" ht="26" customHeight="1">
      <c r="B12" s="50" t="inlineStr">
        <is>
          <t>Brutto gesamt</t>
        </is>
      </c>
      <c r="C12" s="51">
        <f>C10+C11</f>
        <v>303.45</v>
      </c>
    </row>
    <row r="13" ht="20" customHeight="1"/>
    <row r="14" ht="20" customHeight="1">
      <c r="B14" s="9" t="inlineStr">
        <is>
          <t>Budgetprüfung</t>
        </is>
      </c>
      <c r="C14" s="9" t="n"/>
    </row>
    <row r="15" ht="20" customHeight="1">
      <c r="B15" s="46" t="inlineStr">
        <is>
          <t>Positionslimit (aus Materialliste)</t>
        </is>
      </c>
      <c r="C15" s="12">
        <f>Materialliste!H3</f>
        <v>500</v>
      </c>
    </row>
    <row r="16" ht="20" customHeight="1">
      <c r="B16" s="46" t="inlineStr">
        <is>
          <t>Ergebnis der Prüfung</t>
        </is>
      </c>
      <c r="C16" s="40" t="str">
        <f>IF(C15=0,"Kein Limit",IF(C10&gt;C15,"Über Limit","Im Rahmen"))</f>
        <v>Im Rahmen</v>
      </c>
    </row>
  </sheetData>
  <conditionalFormatting sqref="C16">
    <cfRule type="cellIs" priority="1" operator="equal" dxfId="0">
      <formula>"Über Limit"</formula>
    </cfRule>
    <cfRule type="cellIs" priority="2" operator="equal" dxfId="4">
      <formula>"Im Rahmen"</formula>
    </cfRule>
  </conditionalFormatting>
  <dataValidations count="1">
    <dataValidation sqref="C5:C7" showDropDown="0" showInputMessage="0" showErrorMessage="0" allowBlank="0" type="decimal" operator="greaterThanOrEqual">
      <formula1>0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7F8C8D"/>
    <outlinePr summaryBelow="1" summaryRight="1"/>
    <pageSetUpPr/>
  </sheetPr>
  <dimension ref="B1:C30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30" customWidth="1" min="2" max="2"/>
    <col width="95" customWidth="1" min="3" max="3"/>
  </cols>
  <sheetData>
    <row r="1" ht="30" customHeight="1">
      <c r="B1" s="1" t="inlineStr">
        <is>
          <t>Anleitung – So nutzen Sie die Materialliste</t>
        </is>
      </c>
    </row>
    <row r="3" ht="22" customHeight="1">
      <c r="B3" s="52" t="inlineStr">
        <is>
          <t>Die Tabellenblätter</t>
        </is>
      </c>
      <c r="C3" s="25" t="n"/>
    </row>
    <row r="4" ht="73" customHeight="1">
      <c r="B4" s="53" t="inlineStr">
        <is>
          <t>Materialliste</t>
        </is>
      </c>
      <c r="C4" s="54" t="inlineStr">
        <is>
          <t>Haupttabelle mit 50 vorformatierten Zeilen. Oben Projektname, Budget (netto) und Positionslimit eintragen. Je Position Kategorie, Artikelbezeichnung, Menge, Einheit, Einzelpreis (Netto), MwSt-Satz, Lieferant, Lieferdatum, Status, Lagerbestand und Bemerkung erfassen. Gesamtpreis netto, MwSt-Betrag und Brutto rechnen automatisch; die Projektsumme steht in Zeile 57.</t>
        </is>
      </c>
    </row>
    <row r="5" ht="58" customHeight="1">
      <c r="B5" s="53" t="inlineStr">
        <is>
          <t>Dashboard</t>
        </is>
      </c>
      <c r="C5" s="54" t="inlineStr">
        <is>
          <t>Kennzahlen-Kacheln (Kosten netto/brutto, Budget, Restbudget, Ausschöpfung, offene Positionen, kritischer Lagerbestand), Kosten nach Kategorie mit Datenbalken, Bestellstatus mit Ampel und eine Budget-Ampel. Alles wird aus der Materialliste berechnet – hier nichts eintragen.</t>
        </is>
      </c>
    </row>
    <row r="6" ht="43" customHeight="1">
      <c r="B6" s="53" t="inlineStr">
        <is>
          <t>Rechner</t>
        </is>
      </c>
      <c r="C6" s="54" t="inlineStr">
        <is>
          <t>Materialkosten Schnell-Rechner: Menge, Einzelpreis (Netto) und MwSt-Satz eingeben – Netto gesamt, MwSt-Betrag und Brutto gesamt erscheinen sofort, inklusive Prüfung gegen das Positionslimit.</t>
        </is>
      </c>
    </row>
    <row r="7" ht="28" customHeight="1">
      <c r="B7" s="53" t="inlineStr">
        <is>
          <t>Anleitung</t>
        </is>
      </c>
      <c r="C7" s="54" t="inlineStr">
        <is>
          <t>Dieses Blatt: Erklärung der Blätter, Formeln, Profi-Tipps und FAQ.</t>
        </is>
      </c>
    </row>
    <row r="8"/>
    <row r="9" ht="22" customHeight="1">
      <c r="B9" s="52" t="inlineStr">
        <is>
          <t>Schritt für Schritt</t>
        </is>
      </c>
      <c r="C9" s="25" t="n"/>
    </row>
    <row r="10" ht="58" customHeight="1">
      <c r="B10" s="53" t="inlineStr">
        <is>
          <t>1. Grundstruktur</t>
        </is>
      </c>
      <c r="C10" s="54" t="inlineStr">
        <is>
          <t>Spalten Pos., Artikelbezeichnung, Menge, Einheit, Einzelpreis (Netto), Gesamtpreis (Netto) und Bemerkung bilden das Grundgerüst. Die Positionsnummer wird automatisch vergeben, sobald eine Artikelbezeichnung eingetragen ist.</t>
        </is>
      </c>
    </row>
    <row r="11" ht="58" customHeight="1">
      <c r="B11" s="53" t="inlineStr">
        <is>
          <t>2. Beispielwerte ersetzen</t>
        </is>
      </c>
      <c r="C11" s="54" t="inlineStr">
        <is>
          <t>Die Zeilen 7–20 enthalten ein Beispielprojekt (Badsanierung). Eingabezellen sind hellgelb mit blauer Schrift; überschreiben oder löschen Sie diese Werte. Formelzellen (schwarze Schrift) nicht überschreiben.</t>
        </is>
      </c>
    </row>
    <row r="12" ht="43" customHeight="1">
      <c r="B12" s="53" t="inlineStr">
        <is>
          <t>3. Intelligente Tabelle (optional)</t>
        </is>
      </c>
      <c r="C12" s="54" t="inlineStr">
        <is>
          <t>Datenbereich markieren und Strg + T drücken: Formeln werden dann automatisch auf neue Zeilen übertragen. Der Autofilter in Zeile 6 erlaubt Sortieren und Filtern nach Kategorie, Status oder Lieferant.</t>
        </is>
      </c>
    </row>
    <row r="13" ht="43" customHeight="1">
      <c r="B13" s="53" t="inlineStr">
        <is>
          <t>4. Budget überwachen</t>
        </is>
      </c>
      <c r="C13" s="54" t="inlineStr">
        <is>
          <t>Budget und Positionslimit in der Materialliste setzen. Positionen über dem Limit werden rot markiert, ein negatives Restbudget ebenfalls. Das Dashboard zeigt die Budgetausschöpfung als Ampel.</t>
        </is>
      </c>
    </row>
    <row r="14"/>
    <row r="15" ht="22" customHeight="1">
      <c r="B15" s="52" t="inlineStr">
        <is>
          <t>Formeln</t>
        </is>
      </c>
      <c r="C15" s="25" t="n"/>
    </row>
    <row r="16" ht="28" customHeight="1">
      <c r="B16" s="53" t="inlineStr">
        <is>
          <t>Positionskosten</t>
        </is>
      </c>
      <c r="C16" s="54" t="inlineStr">
        <is>
          <t>K_pos = M × P_einzel  (Gesamtpreis = Menge × Einzelpreis). In Excel z. B. =D7*F7 in Spalte G.</t>
        </is>
      </c>
    </row>
    <row r="17" ht="28" customHeight="1">
      <c r="B17" s="53" t="inlineStr">
        <is>
          <t>Projektsumme</t>
        </is>
      </c>
      <c r="C17" s="54" t="inlineStr">
        <is>
          <t>Σ K_pos – Summe aller Positionen, z. B. =SUMME(G7:G56).</t>
        </is>
      </c>
    </row>
    <row r="18" ht="28" customHeight="1">
      <c r="B18" s="53" t="inlineStr">
        <is>
          <t>MwSt und Brutto</t>
        </is>
      </c>
      <c r="C18" s="54" t="inlineStr">
        <is>
          <t>MwSt-Betrag = Gesamtpreis (Netto) × MwSt-Satz; Brutto = Netto + MwSt-Betrag.</t>
        </is>
      </c>
    </row>
    <row r="19" ht="28" customHeight="1">
      <c r="B19" s="53" t="inlineStr">
        <is>
          <t>Budget</t>
        </is>
      </c>
      <c r="C19" s="54" t="inlineStr">
        <is>
          <t>Restbudget = Budget − Projektsumme; Ausschöpfung = Projektsumme ÷ Budget.</t>
        </is>
      </c>
    </row>
    <row r="20"/>
    <row r="21" ht="22" customHeight="1">
      <c r="B21" s="52" t="inlineStr">
        <is>
          <t>Profi-Tipps</t>
        </is>
      </c>
      <c r="C21" s="25" t="n"/>
    </row>
    <row r="22" ht="58" customHeight="1">
      <c r="B22" s="53" t="inlineStr">
        <is>
          <t>Dropdown-Menüs</t>
        </is>
      </c>
      <c r="C22" s="54" t="inlineStr">
        <is>
          <t>Kategorie, Einheit (Stk., m, m², kg, l …), MwSt-Satz und Status sind per Datenüberprüfung als Auswahlliste hinterlegt – das verhindert Tippfehler. Die Listen liegen im ausgeblendeten Blatt „Listen“ und lassen sich dort erweitern.</t>
        </is>
      </c>
    </row>
    <row r="23" ht="43" customHeight="1">
      <c r="B23" s="53" t="inlineStr">
        <is>
          <t>Bedingte Formatierung</t>
        </is>
      </c>
      <c r="C23" s="54" t="inlineStr">
        <is>
          <t>Rot: Gesamtpreis über Positionslimit. Orange: Lagerbestand unter Mindestbestand (kritisch niedrig). Status farbig: Offen (rot), Bestellt (gelb), Geliefert (grün).</t>
        </is>
      </c>
    </row>
    <row r="24" ht="43" customHeight="1">
      <c r="B24" s="53" t="inlineStr">
        <is>
          <t>Status-Spalte</t>
        </is>
      </c>
      <c r="C24" s="54" t="inlineStr">
        <is>
          <t>Mit „Offen“, „Bestellt“ und „Geliefert“ überwachen Sie den Projektfortschritt; das Dashboard summiert Positionen und Kosten je Status.</t>
        </is>
      </c>
    </row>
    <row r="25" ht="43" customHeight="1">
      <c r="B25" s="53" t="inlineStr">
        <is>
          <t>Normen</t>
        </is>
      </c>
      <c r="C25" s="54" t="inlineStr">
        <is>
          <t>Für komplexe Projekte DIN-Standards (Deutsches Institut für Normung) berücksichtigen, damit Bezeichnungen und Einheiten konsistent bleiben.</t>
        </is>
      </c>
    </row>
    <row r="26"/>
    <row r="27" ht="22" customHeight="1">
      <c r="B27" s="52" t="inlineStr">
        <is>
          <t>FAQ</t>
        </is>
      </c>
      <c r="C27" s="25" t="n"/>
    </row>
    <row r="28" ht="43" customHeight="1">
      <c r="B28" s="53" t="inlineStr">
        <is>
          <t>Google Sheets?</t>
        </is>
      </c>
      <c r="C28" s="54" t="inlineStr">
        <is>
          <t>Ja, die .xlsx-Datei lässt sich in Google Sheets importieren. Die Formeln bleiben erhalten; Makros werden nicht verwendet.</t>
        </is>
      </c>
    </row>
    <row r="29" ht="43" customHeight="1">
      <c r="B29" s="53" t="inlineStr">
        <is>
          <t>Formeln schützen?</t>
        </is>
      </c>
      <c r="C29" s="54" t="inlineStr">
        <is>
          <t>Formelzellen markieren &gt; Zellen formatieren &gt; Schutz &gt; „Gesperrt“ aktivieren (Eingabezellen vorher entsperren). Anschließend im Reiter „Überprüfen“ den Blattschutz aktivieren.</t>
        </is>
      </c>
    </row>
    <row r="30" ht="43" customHeight="1">
      <c r="B30" s="53" t="inlineStr">
        <is>
          <t>Mehr Zeilen?</t>
        </is>
      </c>
      <c r="C30" s="54" t="inlineStr">
        <is>
          <t>Zeile innerhalb der Tabelle (oberhalb der Summenzeile) einfügen und die Formeln aus der Zeile darüber herunterziehen; Summen und Dashboard-Bereiche ggf. erweitern.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selection activeCell="A1" sqref="A1"/>
    </sheetView>
  </sheetViews>
  <sheetFormatPr baseColWidth="8" defaultRowHeight="15"/>
  <sheetData>
    <row r="1">
      <c r="A1" s="17" t="inlineStr">
        <is>
          <t>Kategorien</t>
        </is>
      </c>
      <c r="B1" s="17" t="inlineStr">
        <is>
          <t>Einheiten</t>
        </is>
      </c>
      <c r="C1" s="17" t="inlineStr">
        <is>
          <t>Status</t>
        </is>
      </c>
      <c r="D1" s="17" t="inlineStr">
        <is>
          <t>MwSt-Sätze</t>
        </is>
      </c>
    </row>
    <row r="2">
      <c r="A2" s="18" t="inlineStr">
        <is>
          <t>Baustoffe</t>
        </is>
      </c>
      <c r="B2" s="18" t="inlineStr">
        <is>
          <t>Stk.</t>
        </is>
      </c>
      <c r="C2" s="18" t="inlineStr">
        <is>
          <t>Offen</t>
        </is>
      </c>
      <c r="D2" s="19" t="n">
        <v>0.19</v>
      </c>
    </row>
    <row r="3">
      <c r="A3" s="18" t="inlineStr">
        <is>
          <t>Holz</t>
        </is>
      </c>
      <c r="B3" s="18" t="inlineStr">
        <is>
          <t>m</t>
        </is>
      </c>
      <c r="C3" s="18" t="inlineStr">
        <is>
          <t>Bestellt</t>
        </is>
      </c>
      <c r="D3" s="19" t="n">
        <v>0.07000000000000001</v>
      </c>
    </row>
    <row r="4">
      <c r="A4" s="18" t="inlineStr">
        <is>
          <t>Elektro</t>
        </is>
      </c>
      <c r="B4" s="18" t="inlineStr">
        <is>
          <t>m²</t>
        </is>
      </c>
      <c r="C4" s="18" t="inlineStr">
        <is>
          <t>Geliefert</t>
        </is>
      </c>
      <c r="D4" s="19" t="n">
        <v>0</v>
      </c>
    </row>
    <row r="5">
      <c r="A5" s="18" t="inlineStr">
        <is>
          <t>Sanitär</t>
        </is>
      </c>
      <c r="B5" s="18" t="inlineStr">
        <is>
          <t>m³</t>
        </is>
      </c>
    </row>
    <row r="6">
      <c r="A6" s="18" t="inlineStr">
        <is>
          <t>Farben &amp; Lacke</t>
        </is>
      </c>
      <c r="B6" s="18" t="inlineStr">
        <is>
          <t>kg</t>
        </is>
      </c>
    </row>
    <row r="7">
      <c r="A7" s="18" t="inlineStr">
        <is>
          <t>Fliesen</t>
        </is>
      </c>
      <c r="B7" s="18" t="inlineStr">
        <is>
          <t>t</t>
        </is>
      </c>
    </row>
    <row r="8">
      <c r="A8" s="18" t="inlineStr">
        <is>
          <t>Werkzeug</t>
        </is>
      </c>
      <c r="B8" s="18" t="inlineStr">
        <is>
          <t>l</t>
        </is>
      </c>
    </row>
    <row r="9">
      <c r="A9" s="18" t="inlineStr">
        <is>
          <t>Befestigung</t>
        </is>
      </c>
      <c r="B9" s="18" t="inlineStr">
        <is>
          <t>Pkg.</t>
        </is>
      </c>
    </row>
    <row r="10">
      <c r="A10" s="18" t="inlineStr">
        <is>
          <t>Dämmung</t>
        </is>
      </c>
      <c r="B10" s="18" t="inlineStr">
        <is>
          <t>Rolle</t>
        </is>
      </c>
    </row>
    <row r="11">
      <c r="A11" s="18" t="inlineStr">
        <is>
          <t>Sonstiges</t>
        </is>
      </c>
      <c r="B11" s="18" t="inlineStr">
        <is>
          <t>Sack</t>
        </is>
      </c>
    </row>
    <row r="12">
      <c r="B12" s="18" t="inlineStr">
        <is>
          <t>Std.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2026-10-18T16:54:46Z</dcterms:created>
  <dcterms:modified xmlns:dcterms="http://purl.org/dc/terms/" xmlns:xsi="http://www.w3.org/2001/XMLSchema-instance" xsi:type="dcterms:W3CDTF">2026-10-18T16:56:22Z</dcterms:modified>
</cp:coreProperties>
</file>