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standsliste" sheetId="1" state="visible" r:id="rId2"/>
    <sheet name="Meldebestand-Rechner" sheetId="2" state="visible" r:id="rId3"/>
    <sheet name="Bestandsanalyse" sheetId="3" state="visible" r:id="rId4"/>
    <sheet name="Warenbewegungen" sheetId="4" state="visible" r:id="rId5"/>
    <sheet name="📋 Anleitung" sheetId="5" state="visible" r:id="rId6"/>
  </sheets>
  <definedNames>
    <definedName function="false" hidden="false" localSheetId="0" name="_xlnm.Print_Titles" vbProcedure="false">Bestandsliste!$1:$4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<sst xmlns="http://schemas.openxmlformats.org/spreadsheetml/2006/main" count="295" uniqueCount="228">
  <si>
    <t xml:space="preserve">📦  BESTANDSLISTE – Lagerverwaltung 2026</t>
  </si>
  <si>
    <t xml:space="preserve">Professionelle Bestandsverwaltung | Meldebestand-Überwachung | Automatische Bewertung</t>
  </si>
  <si>
    <t xml:space="preserve">Artikel-Nr.
(SKU)</t>
  </si>
  <si>
    <t xml:space="preserve">Bezeichnung</t>
  </si>
  <si>
    <t xml:space="preserve">Kategorie</t>
  </si>
  <si>
    <t xml:space="preserve">Lagerort</t>
  </si>
  <si>
    <t xml:space="preserve">Aktueller
Bestand</t>
  </si>
  <si>
    <t xml:space="preserve">Einheit</t>
  </si>
  <si>
    <t xml:space="preserve">Mindest-
bestand</t>
  </si>
  <si>
    <t xml:space="preserve">Melde-
bestand</t>
  </si>
  <si>
    <t xml:space="preserve">Einzel-
preis (€)</t>
  </si>
  <si>
    <t xml:space="preserve">Gesamt-
wert (€)</t>
  </si>
  <si>
    <t xml:space="preserve">Status</t>
  </si>
  <si>
    <t xml:space="preserve">Letzte
Aktualisierung</t>
  </si>
  <si>
    <t xml:space="preserve">Bemerkung</t>
  </si>
  <si>
    <t xml:space="preserve">Lieferant</t>
  </si>
  <si>
    <t xml:space="preserve">1001</t>
  </si>
  <si>
    <t xml:space="preserve">Produkt A – Rohstoff</t>
  </si>
  <si>
    <t xml:space="preserve">Rohstoffe</t>
  </si>
  <si>
    <t xml:space="preserve">R-01-A</t>
  </si>
  <si>
    <t xml:space="preserve">Stk.</t>
  </si>
  <si>
    <t xml:space="preserve">1002</t>
  </si>
  <si>
    <t xml:space="preserve">Produkt B – Halbfabrikat</t>
  </si>
  <si>
    <t xml:space="preserve">Halbfabrikate</t>
  </si>
  <si>
    <t xml:space="preserve">R-01-B</t>
  </si>
  <si>
    <t xml:space="preserve">1003</t>
  </si>
  <si>
    <t xml:space="preserve">Produkt C – Fertigware</t>
  </si>
  <si>
    <t xml:space="preserve">Fertigwaren</t>
  </si>
  <si>
    <t xml:space="preserve">R-02-A</t>
  </si>
  <si>
    <t xml:space="preserve">1004</t>
  </si>
  <si>
    <t xml:space="preserve">Verpackungsmaterial</t>
  </si>
  <si>
    <t xml:space="preserve">Hilfsstoffe</t>
  </si>
  <si>
    <t xml:space="preserve">R-03-A</t>
  </si>
  <si>
    <t xml:space="preserve">1005</t>
  </si>
  <si>
    <t xml:space="preserve">Schraube M6×30</t>
  </si>
  <si>
    <t xml:space="preserve">Kleinteile</t>
  </si>
  <si>
    <t xml:space="preserve">R-04-B</t>
  </si>
  <si>
    <t xml:space="preserve">1006</t>
  </si>
  <si>
    <t xml:space="preserve">Klebstoff 500ml</t>
  </si>
  <si>
    <t xml:space="preserve">R-04-A</t>
  </si>
  <si>
    <t xml:space="preserve">Fl.</t>
  </si>
  <si>
    <t xml:space="preserve">1007</t>
  </si>
  <si>
    <t xml:space="preserve">Elektronikmodul EX-01</t>
  </si>
  <si>
    <t xml:space="preserve">R-05-A</t>
  </si>
  <si>
    <t xml:space="preserve">1008</t>
  </si>
  <si>
    <t xml:space="preserve">Druckpapier A4 (500 Bl)</t>
  </si>
  <si>
    <t xml:space="preserve">Bürobedarf</t>
  </si>
  <si>
    <t xml:space="preserve">R-06-B</t>
  </si>
  <si>
    <t xml:space="preserve">Pck.</t>
  </si>
  <si>
    <t xml:space="preserve">1009</t>
  </si>
  <si>
    <t xml:space="preserve">Kühlmittel 1L</t>
  </si>
  <si>
    <t xml:space="preserve">R-07-A</t>
  </si>
  <si>
    <t xml:space="preserve">L</t>
  </si>
  <si>
    <t xml:space="preserve">1010</t>
  </si>
  <si>
    <t xml:space="preserve">Schutzhülle Typ S</t>
  </si>
  <si>
    <t xml:space="preserve">R-02-B</t>
  </si>
  <si>
    <t xml:space="preserve">📊 GESAMT / SUMME</t>
  </si>
  <si>
    <t xml:space="preserve">LEGENDE:</t>
  </si>
  <si>
    <t xml:space="preserve">✅ OK – Bestand ausreichend</t>
  </si>
  <si>
    <t xml:space="preserve">🔔 Bald nachbestellen</t>
  </si>
  <si>
    <t xml:space="preserve">⚠️ Kritisch – sofort nachbestellen!</t>
  </si>
  <si>
    <t xml:space="preserve">ℹ️  Blau = Eingabezelle  |  Schwarz = Formel  |  Meldebestand = Mindestbestand × 1,5 (anpassbar auf Blatt 'Meldebestand-Rechner')</t>
  </si>
  <si>
    <t xml:space="preserve">🔔  MELDEBESTAND-RECHNER</t>
  </si>
  <si>
    <t xml:space="preserve">Berechnung des optimalen Nachbestellpunkts</t>
  </si>
  <si>
    <t xml:space="preserve">EINGABEN (blaue Felder ausfüllen)</t>
  </si>
  <si>
    <t xml:space="preserve">Täglicher Verbrauch</t>
  </si>
  <si>
    <t xml:space="preserve">Stück / Tag</t>
  </si>
  <si>
    <t xml:space="preserve">Lieferzeit</t>
  </si>
  <si>
    <t xml:space="preserve">Tage</t>
  </si>
  <si>
    <t xml:space="preserve">Sicherheitsfaktor (Puffer)</t>
  </si>
  <si>
    <t xml:space="preserve">× (z.B. 1.5 = +50%)</t>
  </si>
  <si>
    <t xml:space="preserve">Mindestbestand (Eiserner Bestand)</t>
  </si>
  <si>
    <t xml:space="preserve">Stück</t>
  </si>
  <si>
    <t xml:space="preserve">BERECHNUNGSERGEBNISSE</t>
  </si>
  <si>
    <t xml:space="preserve">Verbrauch während Lieferzeit</t>
  </si>
  <si>
    <t xml:space="preserve">Sicherheitspuffer (Mindestbestand)</t>
  </si>
  <si>
    <t xml:space="preserve">⚡ MELDEBESTAND (Nachbestellpunkt)</t>
  </si>
  <si>
    <t xml:space="preserve">Monatlicher Bedarf (Richtwert)</t>
  </si>
  <si>
    <t xml:space="preserve">Stück/Monat</t>
  </si>
  <si>
    <t xml:space="preserve">Jahresbedarf (Richtwert)</t>
  </si>
  <si>
    <t xml:space="preserve">Stück/Jahr</t>
  </si>
  <si>
    <t xml:space="preserve">📐  FORMEL-ERKLÄRUNG</t>
  </si>
  <si>
    <t xml:space="preserve">Meldebestand:</t>
  </si>
  <si>
    <t xml:space="preserve"> = (Täglicher Verbrauch × Lieferzeit) + Mindestbestand</t>
  </si>
  <si>
    <t xml:space="preserve">Beispiel:</t>
  </si>
  <si>
    <t xml:space="preserve"> = (10 Stk./Tag × 5 Tage) + 20 Stk. = 70 Stk.</t>
  </si>
  <si>
    <t xml:space="preserve">Tipp:</t>
  </si>
  <si>
    <t xml:space="preserve">Wenn der Bestand den Meldebestand erreicht → sofort bestellen!</t>
  </si>
  <si>
    <t xml:space="preserve">📋  MEHRERE ARTIKEL BERECHNEN</t>
  </si>
  <si>
    <t xml:space="preserve">Artikel</t>
  </si>
  <si>
    <t xml:space="preserve">Tagesbedarf</t>
  </si>
  <si>
    <t xml:space="preserve">Lieferzeit (T)</t>
  </si>
  <si>
    <t xml:space="preserve">Mindestbest.</t>
  </si>
  <si>
    <t xml:space="preserve">Meldebestand</t>
  </si>
  <si>
    <t xml:space="preserve">Produkt A</t>
  </si>
  <si>
    <t xml:space="preserve">Produkt B</t>
  </si>
  <si>
    <t xml:space="preserve">Produkt C</t>
  </si>
  <si>
    <t xml:space="preserve">Verpackung</t>
  </si>
  <si>
    <t xml:space="preserve">Schrauben M6</t>
  </si>
  <si>
    <t xml:space="preserve">📊  BESTANDSANALYSE &amp; KENNZAHLEN</t>
  </si>
  <si>
    <t xml:space="preserve">Automatische Auswertung aus der Bestandsliste | Durchschnittlicher Lagerbestand | Umschlagshäufigkeit</t>
  </si>
  <si>
    <t xml:space="preserve">KENNZAHLEN-ÜBERSICHT</t>
  </si>
  <si>
    <t xml:space="preserve">Gesamtanzahl Artikel</t>
  </si>
  <si>
    <t xml:space="preserve">Gesamtwert Lager</t>
  </si>
  <si>
    <t xml:space="preserve">Ø Wert pro Artikel</t>
  </si>
  <si>
    <t xml:space="preserve">Kritische Artikel</t>
  </si>
  <si>
    <t xml:space="preserve">Nachzubestellende Art.</t>
  </si>
  <si>
    <t xml:space="preserve">Artikel OK</t>
  </si>
  <si>
    <t xml:space="preserve">€</t>
  </si>
  <si>
    <t xml:space="preserve">BESTANDSFORMELN &amp; BERECHNUNGEN</t>
  </si>
  <si>
    <t xml:space="preserve">Kennzahl</t>
  </si>
  <si>
    <t xml:space="preserve">Wert</t>
  </si>
  <si>
    <t xml:space="preserve">Erläuterung</t>
  </si>
  <si>
    <t xml:space="preserve">Anfangsbestand (Periode)</t>
  </si>
  <si>
    <t xml:space="preserve">Eingabe</t>
  </si>
  <si>
    <t xml:space="preserve">Endbestand (Periode)</t>
  </si>
  <si>
    <t xml:space="preserve">Ø Lagerbestand</t>
  </si>
  <si>
    <t xml:space="preserve">Formel: (Anfang + Ende) / 2</t>
  </si>
  <si>
    <t xml:space="preserve">Jahresverbrauch</t>
  </si>
  <si>
    <t xml:space="preserve">Lagerumschlagshäufigkeit</t>
  </si>
  <si>
    <t xml:space="preserve">×/Jahr</t>
  </si>
  <si>
    <t xml:space="preserve">Formel: Jahresverbrauch / Ø Lagerbestand</t>
  </si>
  <si>
    <t xml:space="preserve">Durchschnittliche Lagerdauer</t>
  </si>
  <si>
    <t xml:space="preserve">Formel: 365 / Umschlagshäufigkeit</t>
  </si>
  <si>
    <t xml:space="preserve">BESTANDSWERT NACH KATEGORIE</t>
  </si>
  <si>
    <t xml:space="preserve">Anzahl Artikel</t>
  </si>
  <si>
    <t xml:space="preserve">Gesamtbestand</t>
  </si>
  <si>
    <t xml:space="preserve">Gesamtwert (€)</t>
  </si>
  <si>
    <t xml:space="preserve">Anteil am Lager</t>
  </si>
  <si>
    <t xml:space="preserve">GESAMT</t>
  </si>
  <si>
    <t xml:space="preserve">100,0%</t>
  </si>
  <si>
    <t xml:space="preserve">📦  WARENBEWEGUNGEN – Lager-Journal</t>
  </si>
  <si>
    <t xml:space="preserve">Protokollieren Sie alle Wareneingänge (+) und Warenausgänge (−) für lückenlose Nachverfolgbarkeit</t>
  </si>
  <si>
    <t xml:space="preserve">Datum</t>
  </si>
  <si>
    <t xml:space="preserve">Beleg-Nr.</t>
  </si>
  <si>
    <t xml:space="preserve">Artikel-Nr.</t>
  </si>
  <si>
    <t xml:space="preserve">Typ</t>
  </si>
  <si>
    <t xml:space="preserve">Menge</t>
  </si>
  <si>
    <t xml:space="preserve">Einzelpreis (€)</t>
  </si>
  <si>
    <t xml:space="preserve">01.01.2026</t>
  </si>
  <si>
    <t xml:space="preserve">BN-001</t>
  </si>
  <si>
    <t xml:space="preserve">Wareneingang</t>
  </si>
  <si>
    <t xml:space="preserve">+100</t>
  </si>
  <si>
    <t xml:space="preserve">Lieferant X</t>
  </si>
  <si>
    <t xml:space="preserve">03.01.2026</t>
  </si>
  <si>
    <t xml:space="preserve">BN-002</t>
  </si>
  <si>
    <t xml:space="preserve">Warenausgang</t>
  </si>
  <si>
    <t xml:space="preserve">-15</t>
  </si>
  <si>
    <t xml:space="preserve">Kundenauftrag KA-001</t>
  </si>
  <si>
    <t xml:space="preserve">05.01.2026</t>
  </si>
  <si>
    <t xml:space="preserve">BN-003</t>
  </si>
  <si>
    <t xml:space="preserve">+50</t>
  </si>
  <si>
    <t xml:space="preserve">Produktion</t>
  </si>
  <si>
    <t xml:space="preserve">08.01.2026</t>
  </si>
  <si>
    <t xml:space="preserve">BN-004</t>
  </si>
  <si>
    <t xml:space="preserve">-80</t>
  </si>
  <si>
    <t xml:space="preserve">Lagerentnahme</t>
  </si>
  <si>
    <t xml:space="preserve">10.01.2026</t>
  </si>
  <si>
    <t xml:space="preserve">BN-005</t>
  </si>
  <si>
    <t xml:space="preserve">+500</t>
  </si>
  <si>
    <t xml:space="preserve">Lieferant Y</t>
  </si>
  <si>
    <t xml:space="preserve">12.01.2026</t>
  </si>
  <si>
    <t xml:space="preserve">BN-006</t>
  </si>
  <si>
    <t xml:space="preserve">-30</t>
  </si>
  <si>
    <t xml:space="preserve">Kundenauftrag KA-002</t>
  </si>
  <si>
    <t xml:space="preserve">15.01.2026</t>
  </si>
  <si>
    <t xml:space="preserve">BN-007</t>
  </si>
  <si>
    <t xml:space="preserve">Elektronikm.</t>
  </si>
  <si>
    <t xml:space="preserve">+10</t>
  </si>
  <si>
    <t xml:space="preserve">Sonderbestellung</t>
  </si>
  <si>
    <t xml:space="preserve">18.01.2026</t>
  </si>
  <si>
    <t xml:space="preserve">BN-008</t>
  </si>
  <si>
    <t xml:space="preserve">Druckpapier</t>
  </si>
  <si>
    <t xml:space="preserve">-5</t>
  </si>
  <si>
    <t xml:space="preserve">  ✅ Wareneingang (grün) = Bestandszugang  |  🔔 Warenausgang (gelb) = Bestandsabgang  |  Menge: + = Zugang, − = Abgang</t>
  </si>
  <si>
    <t xml:space="preserve">📋  ANLEITUNG &amp; BENUTZERHINWEISE</t>
  </si>
  <si>
    <t xml:space="preserve">Bestandsliste Vorlage 2026 | Professionelle Lagerverwaltung</t>
  </si>
  <si>
    <t xml:space="preserve">FARBCODIERUNG</t>
  </si>
  <si>
    <t xml:space="preserve">Blauer Text</t>
  </si>
  <si>
    <t xml:space="preserve"> = Eingabefelder (manuell ausfüllen)</t>
  </si>
  <si>
    <t xml:space="preserve">Schwarzer Text</t>
  </si>
  <si>
    <t xml:space="preserve"> = Formeln (nicht manuell ändern)</t>
  </si>
  <si>
    <t xml:space="preserve">Grüner Hintergrund</t>
  </si>
  <si>
    <t xml:space="preserve"> = Wareneingang in Warenbewegungen</t>
  </si>
  <si>
    <t xml:space="preserve">Gelber Hintergrund</t>
  </si>
  <si>
    <t xml:space="preserve"> = Warenausgang / Meldebestand-Warnung</t>
  </si>
  <si>
    <t xml:space="preserve">Roter Hintergrund</t>
  </si>
  <si>
    <t xml:space="preserve"> = Kritischer Bestand (sofort nachbestellen!)</t>
  </si>
  <si>
    <t xml:space="preserve">REGISTER-ÜBERSICHT</t>
  </si>
  <si>
    <t xml:space="preserve">Bestandsliste</t>
  </si>
  <si>
    <t xml:space="preserve">Zentrale Lagerliste mit allen Artikeln, Beständen, Werten und Ampelstatus</t>
  </si>
  <si>
    <t xml:space="preserve">Meldebestand-Rechner</t>
  </si>
  <si>
    <t xml:space="preserve">Interaktiver Rechner zur Ermittlung des Nachbestellpunkts für einzelne oder mehrere Artikel</t>
  </si>
  <si>
    <t xml:space="preserve">Bestandsanalyse</t>
  </si>
  <si>
    <t xml:space="preserve">Automatische Kennzahlenauswertung: Gesamtwert, Ø Lagerbestand, Umschlagshäufigkeit, Kategorie-Analyse</t>
  </si>
  <si>
    <t xml:space="preserve">Warenbewegungen</t>
  </si>
  <si>
    <t xml:space="preserve">Journal für alle Lager-Ein- und Ausgänge (Belegnummer, Datum, Menge, Typ)</t>
  </si>
  <si>
    <t xml:space="preserve">SCHRITT-FÜR-SCHRITT ANLEITUNG</t>
  </si>
  <si>
    <t xml:space="preserve">Schritt 1</t>
  </si>
  <si>
    <t xml:space="preserve">Öffnen Sie das Register 'Bestandsliste' und tragen Sie Ihre Artikel in die blauen Zellen ein.</t>
  </si>
  <si>
    <t xml:space="preserve">Schritt 2</t>
  </si>
  <si>
    <t xml:space="preserve">Pflegen Sie Artikel-Nr., Bezeichnung, Kategorie, Lagerort, Bestand, Einheit, Mindestbestand und Preis.</t>
  </si>
  <si>
    <t xml:space="preserve">Schritt 3</t>
  </si>
  <si>
    <t xml:space="preserve">Die Spalten 'Gesamtwert', 'Meldebestand' und 'Status' werden automatisch berechnet.</t>
  </si>
  <si>
    <t xml:space="preserve">Schritt 4</t>
  </si>
  <si>
    <t xml:space="preserve">Nutzen Sie den 'Meldebestand-Rechner' um Ihren optimalen Nachbestellpunkt zu ermitteln.</t>
  </si>
  <si>
    <t xml:space="preserve">Schritt 5</t>
  </si>
  <si>
    <t xml:space="preserve">Tragen Sie jeden Wareneingang/-ausgang im Register 'Warenbewegungen' ein.</t>
  </si>
  <si>
    <t xml:space="preserve">Schritt 6</t>
  </si>
  <si>
    <t xml:space="preserve">Prüfen Sie täglich die Ampelfarben – Rot und Gelb erfordern Ihre sofortige Aufmerksamkeit.</t>
  </si>
  <si>
    <t xml:space="preserve">WICHTIGE FORMELN</t>
  </si>
  <si>
    <t xml:space="preserve"> = (Täglicher Verbrauch × Lieferzeit in Tagen) + Mindestbestand</t>
  </si>
  <si>
    <t xml:space="preserve"> = (Anfangsbestand + Endbestand) / 2</t>
  </si>
  <si>
    <t xml:space="preserve">Lagerumschlag</t>
  </si>
  <si>
    <t xml:space="preserve"> = Jahresverbrauch / Ø Lagerbestand</t>
  </si>
  <si>
    <t xml:space="preserve">Lagerdauer (Tage)</t>
  </si>
  <si>
    <t xml:space="preserve"> = 365 / Lagerumschlagshäufigkeit</t>
  </si>
  <si>
    <t xml:space="preserve">Gesamtwert Artikel</t>
  </si>
  <si>
    <t xml:space="preserve"> = Aktueller Bestand × Einzelpreis</t>
  </si>
  <si>
    <t xml:space="preserve">BEST PRACTICES</t>
  </si>
  <si>
    <t xml:space="preserve">Echtzeit-Updates</t>
  </si>
  <si>
    <t xml:space="preserve">Aktualisieren Sie Bestände bei JEDER Warenbewegung – nicht nur täglich.</t>
  </si>
  <si>
    <t xml:space="preserve">Datensicherung</t>
  </si>
  <si>
    <t xml:space="preserve">Speichern Sie Backups täglich in der Cloud (OneDrive, SharePoint, Google Drive).</t>
  </si>
  <si>
    <t xml:space="preserve">Physische Kontrolle</t>
  </si>
  <si>
    <t xml:space="preserve">Führen Sie monatliche Stichprobeninventuren durch (permanente Inventur).</t>
  </si>
  <si>
    <t xml:space="preserve">GoBD-Hinweis</t>
  </si>
  <si>
    <t xml:space="preserve">Für steuerliche Zwecke prüfen Sie mit Ihrem Steuerberater die GoBD-Konformität.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</si>
</sst>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#,##0.00&quot; €&quot;"/>
    <numFmt numFmtId="167" formatCode="dd\.mm\.yyyy"/>
    <numFmt numFmtId="168" formatCode="General"/>
    <numFmt numFmtId="169" formatCode="#,##0.00"/>
    <numFmt numFmtId="170" formatCode="#,##0"/>
    <numFmt numFmtId="171" formatCode="0.0%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073763"/>
      <name val="Arial"/>
      <family val="0"/>
      <charset val="1"/>
    </font>
    <font>
      <sz val="9"/>
      <color rgb="FF155724"/>
      <name val="Arial"/>
      <family val="0"/>
      <charset val="1"/>
    </font>
    <font>
      <sz val="9"/>
      <color rgb="FF856404"/>
      <name val="Arial"/>
      <family val="0"/>
      <charset val="1"/>
    </font>
    <font>
      <sz val="9"/>
      <color rgb="FF721C24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2"/>
      <color rgb="FF073763"/>
      <name val="Arial"/>
      <family val="0"/>
      <charset val="1"/>
    </font>
    <font>
      <b val="true"/>
      <sz val="10"/>
      <color rgb="FF073763"/>
      <name val="Arial"/>
      <family val="0"/>
      <charset val="1"/>
    </font>
    <font>
      <sz val="10"/>
      <color rgb="FF334155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16"/>
      <color rgb="FF073763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856404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073763"/>
        <bgColor rgb="FF1A5276"/>
      </patternFill>
    </fill>
    <fill>
      <patternFill patternType="solid">
        <fgColor rgb="FF1A5276"/>
        <bgColor rgb="FF334155"/>
      </patternFill>
    </fill>
    <fill>
      <patternFill patternType="solid">
        <fgColor rgb="FFEAF4FB"/>
        <bgColor rgb="FFF8F9FA"/>
      </patternFill>
    </fill>
    <fill>
      <patternFill patternType="solid">
        <fgColor rgb="FFFFFFFF"/>
        <bgColor rgb="FFF8F9FA"/>
      </patternFill>
    </fill>
    <fill>
      <patternFill patternType="solid">
        <fgColor rgb="FFD4EDDA"/>
        <bgColor rgb="FFD6EAF8"/>
      </patternFill>
    </fill>
    <fill>
      <patternFill patternType="solid">
        <fgColor rgb="FFFFF3CD"/>
        <bgColor rgb="FFFEF9C3"/>
      </patternFill>
    </fill>
    <fill>
      <patternFill patternType="solid">
        <fgColor rgb="FFF8D7DA"/>
        <bgColor rgb="FFFFF3CD"/>
      </patternFill>
    </fill>
    <fill>
      <patternFill patternType="solid">
        <fgColor rgb="FFF8F9FA"/>
        <bgColor rgb="FFFFFFFF"/>
      </patternFill>
    </fill>
    <fill>
      <patternFill patternType="solid">
        <fgColor rgb="FFD6EAF8"/>
        <bgColor rgb="FFD4EDDA"/>
      </patternFill>
    </fill>
    <fill>
      <patternFill patternType="solid">
        <fgColor rgb="FFFEF9C3"/>
        <bgColor rgb="FFFFF3CD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 diagonalUp="false" diagonalDown="false">
      <left style="medium">
        <color rgb="FF073763"/>
      </left>
      <right/>
      <top style="medium">
        <color rgb="FF073763"/>
      </top>
      <bottom style="medium">
        <color rgb="FF073763"/>
      </bottom>
      <diagonal/>
    </border>
    <border diagonalUp="false" diagonalDown="false">
      <left style="medium">
        <color rgb="FF073763"/>
      </left>
      <right style="medium">
        <color rgb="FF073763"/>
      </right>
      <top style="medium">
        <color rgb="FF073763"/>
      </top>
      <bottom style="medium">
        <color rgb="FF073763"/>
      </bottom>
      <diagonal/>
    </border>
    <border diagonalUp="false" diagonalDown="false">
      <left style="thin">
        <color rgb="FFCBD5E1"/>
      </left>
      <right/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9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7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8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1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8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11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color rgb="FF721C24"/>
        <sz val="10"/>
      </font>
      <fill>
        <patternFill>
          <bgColor rgb="FFF8D7DA"/>
        </patternFill>
      </fill>
    </dxf>
    <dxf>
      <font>
        <name val="Arial"/>
        <charset val="1"/>
        <family val="0"/>
        <color rgb="FF856404"/>
        <sz val="10"/>
      </font>
      <fill>
        <patternFill>
          <bgColor rgb="FFFFF3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21C24"/>
      <rgbColor rgb="FF008000"/>
      <rgbColor rgb="FF000080"/>
      <rgbColor rgb="FF856404"/>
      <rgbColor rgb="FF800080"/>
      <rgbColor rgb="FF008080"/>
      <rgbColor rgb="FFF8F9FA"/>
      <rgbColor rgb="FF808080"/>
      <rgbColor rgb="FF9999FF"/>
      <rgbColor rgb="FF993366"/>
      <rgbColor rgb="FFFEF9C3"/>
      <rgbColor rgb="FFD6EAF8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B"/>
      <rgbColor rgb="FFD4EDDA"/>
      <rgbColor rgb="FFFFF3CD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73763"/>
      <rgbColor rgb="FF339966"/>
      <rgbColor rgb="FF155724"/>
      <rgbColor rgb="FF333300"/>
      <rgbColor rgb="FF993300"/>
      <rgbColor rgb="FF993366"/>
      <rgbColor rgb="FF1A5276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8"/>
    <col collapsed="false" customWidth="true" hidden="false" outlineLevel="0" max="8" min="7" style="0" width="11"/>
    <col collapsed="false" customWidth="true" hidden="false" outlineLevel="0" max="9" min="9" style="0" width="12"/>
    <col collapsed="false" customWidth="true" hidden="false" outlineLevel="0" max="11" min="10" style="0" width="14"/>
    <col collapsed="false" customWidth="true" hidden="false" outlineLevel="0" max="12" min="12" style="0" width="16"/>
    <col collapsed="false" customWidth="true" hidden="false" outlineLevel="0" max="13" min="13" style="0" width="22"/>
    <col collapsed="false" customWidth="true" hidden="false" outlineLevel="0" max="14" min="14" style="0" width="20"/>
  </cols>
  <sheetData>
    <row r="1" customFormat="false" ht="37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6" hidden="false" customHeight="true" outlineLevel="0" collapsed="false"/>
    <row r="4" customFormat="false" ht="39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customFormat="false" ht="21.75" hidden="false" customHeight="true" outlineLevel="0" collapsed="false">
      <c r="A5" s="4" t="s">
        <v>16</v>
      </c>
      <c r="B5" s="5" t="s">
        <v>17</v>
      </c>
      <c r="C5" s="5" t="s">
        <v>18</v>
      </c>
      <c r="D5" s="4" t="s">
        <v>19</v>
      </c>
      <c r="E5" s="4" t="n">
        <v>50</v>
      </c>
      <c r="F5" s="4" t="s">
        <v>20</v>
      </c>
      <c r="G5" s="4" t="n">
        <v>20</v>
      </c>
      <c r="H5" s="6" t="n">
        <f aca="false">G5*1.5</f>
        <v>30</v>
      </c>
      <c r="I5" s="7" t="n">
        <v>10</v>
      </c>
      <c r="J5" s="8" t="n">
        <f aca="false">E5*I5</f>
        <v>500</v>
      </c>
      <c r="K5" s="9" t="str">
        <f aca="false">IF(E5&lt;=G5,"⚠️ Kritisch",IF(E5&lt;=H5,"🔔 Nachbestellen","✅ OK"))</f>
        <v>✅ OK</v>
      </c>
      <c r="L5" s="10"/>
      <c r="M5" s="5"/>
      <c r="N5" s="5"/>
    </row>
    <row r="6" customFormat="false" ht="21.75" hidden="false" customHeight="true" outlineLevel="0" collapsed="false">
      <c r="A6" s="11" t="s">
        <v>21</v>
      </c>
      <c r="B6" s="12" t="s">
        <v>22</v>
      </c>
      <c r="C6" s="12" t="s">
        <v>23</v>
      </c>
      <c r="D6" s="11" t="s">
        <v>24</v>
      </c>
      <c r="E6" s="11" t="n">
        <v>20</v>
      </c>
      <c r="F6" s="11" t="s">
        <v>20</v>
      </c>
      <c r="G6" s="11" t="n">
        <v>10</v>
      </c>
      <c r="H6" s="13" t="n">
        <f aca="false">G6*1.5</f>
        <v>15</v>
      </c>
      <c r="I6" s="14" t="n">
        <v>5.5</v>
      </c>
      <c r="J6" s="15" t="n">
        <f aca="false">E6*I6</f>
        <v>110</v>
      </c>
      <c r="K6" s="16" t="str">
        <f aca="false">IF(E6&lt;=G6,"⚠️ Kritisch",IF(E6&lt;=H6,"🔔 Nachbestellen","✅ OK"))</f>
        <v>✅ OK</v>
      </c>
      <c r="L6" s="17"/>
      <c r="M6" s="12"/>
      <c r="N6" s="12"/>
    </row>
    <row r="7" customFormat="false" ht="21.75" hidden="false" customHeight="true" outlineLevel="0" collapsed="false">
      <c r="A7" s="4" t="s">
        <v>25</v>
      </c>
      <c r="B7" s="5" t="s">
        <v>26</v>
      </c>
      <c r="C7" s="5" t="s">
        <v>27</v>
      </c>
      <c r="D7" s="4" t="s">
        <v>28</v>
      </c>
      <c r="E7" s="4" t="n">
        <v>8</v>
      </c>
      <c r="F7" s="4" t="s">
        <v>20</v>
      </c>
      <c r="G7" s="4" t="n">
        <v>15</v>
      </c>
      <c r="H7" s="6" t="n">
        <f aca="false">G7*1.5</f>
        <v>22.5</v>
      </c>
      <c r="I7" s="7" t="n">
        <v>22</v>
      </c>
      <c r="J7" s="8" t="n">
        <f aca="false">E7*I7</f>
        <v>176</v>
      </c>
      <c r="K7" s="9" t="str">
        <f aca="false">IF(E7&lt;=G7,"⚠️ Kritisch",IF(E7&lt;=H7,"🔔 Nachbestellen","✅ OK"))</f>
        <v>⚠️ Kritisch</v>
      </c>
      <c r="L7" s="10"/>
      <c r="M7" s="5"/>
      <c r="N7" s="5"/>
    </row>
    <row r="8" customFormat="false" ht="21.75" hidden="false" customHeight="true" outlineLevel="0" collapsed="false">
      <c r="A8" s="11" t="s">
        <v>29</v>
      </c>
      <c r="B8" s="12" t="s">
        <v>30</v>
      </c>
      <c r="C8" s="12" t="s">
        <v>31</v>
      </c>
      <c r="D8" s="11" t="s">
        <v>32</v>
      </c>
      <c r="E8" s="11" t="n">
        <v>200</v>
      </c>
      <c r="F8" s="11" t="s">
        <v>20</v>
      </c>
      <c r="G8" s="11" t="n">
        <v>50</v>
      </c>
      <c r="H8" s="13" t="n">
        <f aca="false">G8*1.5</f>
        <v>75</v>
      </c>
      <c r="I8" s="14" t="n">
        <v>0.8</v>
      </c>
      <c r="J8" s="15" t="n">
        <f aca="false">E8*I8</f>
        <v>160</v>
      </c>
      <c r="K8" s="16" t="str">
        <f aca="false">IF(E8&lt;=G8,"⚠️ Kritisch",IF(E8&lt;=H8,"🔔 Nachbestellen","✅ OK"))</f>
        <v>✅ OK</v>
      </c>
      <c r="L8" s="17"/>
      <c r="M8" s="12"/>
      <c r="N8" s="12"/>
    </row>
    <row r="9" customFormat="false" ht="21.75" hidden="false" customHeight="true" outlineLevel="0" collapsed="false">
      <c r="A9" s="4" t="s">
        <v>33</v>
      </c>
      <c r="B9" s="5" t="s">
        <v>34</v>
      </c>
      <c r="C9" s="5" t="s">
        <v>35</v>
      </c>
      <c r="D9" s="4" t="s">
        <v>36</v>
      </c>
      <c r="E9" s="4" t="n">
        <v>500</v>
      </c>
      <c r="F9" s="4" t="s">
        <v>20</v>
      </c>
      <c r="G9" s="4" t="n">
        <v>100</v>
      </c>
      <c r="H9" s="6" t="n">
        <f aca="false">G9*1.5</f>
        <v>150</v>
      </c>
      <c r="I9" s="7" t="n">
        <v>0.1</v>
      </c>
      <c r="J9" s="8" t="n">
        <f aca="false">E9*I9</f>
        <v>50</v>
      </c>
      <c r="K9" s="9" t="str">
        <f aca="false">IF(E9&lt;=G9,"⚠️ Kritisch",IF(E9&lt;=H9,"🔔 Nachbestellen","✅ OK"))</f>
        <v>✅ OK</v>
      </c>
      <c r="L9" s="10"/>
      <c r="M9" s="5"/>
      <c r="N9" s="5"/>
    </row>
    <row r="10" customFormat="false" ht="21.75" hidden="false" customHeight="true" outlineLevel="0" collapsed="false">
      <c r="A10" s="11" t="s">
        <v>37</v>
      </c>
      <c r="B10" s="12" t="s">
        <v>38</v>
      </c>
      <c r="C10" s="12" t="s">
        <v>31</v>
      </c>
      <c r="D10" s="11" t="s">
        <v>39</v>
      </c>
      <c r="E10" s="11" t="n">
        <v>12</v>
      </c>
      <c r="F10" s="11" t="s">
        <v>40</v>
      </c>
      <c r="G10" s="11" t="n">
        <v>10</v>
      </c>
      <c r="H10" s="13" t="n">
        <f aca="false">G10*1.5</f>
        <v>15</v>
      </c>
      <c r="I10" s="14" t="n">
        <v>4.5</v>
      </c>
      <c r="J10" s="15" t="n">
        <f aca="false">E10*I10</f>
        <v>54</v>
      </c>
      <c r="K10" s="16" t="str">
        <f aca="false">IF(E10&lt;=G10,"⚠️ Kritisch",IF(E10&lt;=H10,"🔔 Nachbestellen","✅ OK"))</f>
        <v>🔔 Nachbestellen</v>
      </c>
      <c r="L10" s="17"/>
      <c r="M10" s="12"/>
      <c r="N10" s="12"/>
    </row>
    <row r="11" customFormat="false" ht="21.75" hidden="false" customHeight="true" outlineLevel="0" collapsed="false">
      <c r="A11" s="4" t="s">
        <v>41</v>
      </c>
      <c r="B11" s="5" t="s">
        <v>42</v>
      </c>
      <c r="C11" s="5" t="s">
        <v>27</v>
      </c>
      <c r="D11" s="4" t="s">
        <v>43</v>
      </c>
      <c r="E11" s="4" t="n">
        <v>3</v>
      </c>
      <c r="F11" s="4" t="s">
        <v>20</v>
      </c>
      <c r="G11" s="4" t="n">
        <v>10</v>
      </c>
      <c r="H11" s="6" t="n">
        <f aca="false">G11*1.5</f>
        <v>15</v>
      </c>
      <c r="I11" s="7" t="n">
        <v>85</v>
      </c>
      <c r="J11" s="8" t="n">
        <f aca="false">E11*I11</f>
        <v>255</v>
      </c>
      <c r="K11" s="9" t="str">
        <f aca="false">IF(E11&lt;=G11,"⚠️ Kritisch",IF(E11&lt;=H11,"🔔 Nachbestellen","✅ OK"))</f>
        <v>⚠️ Kritisch</v>
      </c>
      <c r="L11" s="10"/>
      <c r="M11" s="5"/>
      <c r="N11" s="5"/>
    </row>
    <row r="12" customFormat="false" ht="21.75" hidden="false" customHeight="true" outlineLevel="0" collapsed="false">
      <c r="A12" s="11" t="s">
        <v>44</v>
      </c>
      <c r="B12" s="12" t="s">
        <v>45</v>
      </c>
      <c r="C12" s="12" t="s">
        <v>46</v>
      </c>
      <c r="D12" s="11" t="s">
        <v>47</v>
      </c>
      <c r="E12" s="11" t="n">
        <v>30</v>
      </c>
      <c r="F12" s="11" t="s">
        <v>48</v>
      </c>
      <c r="G12" s="11" t="n">
        <v>10</v>
      </c>
      <c r="H12" s="13" t="n">
        <f aca="false">G12*1.5</f>
        <v>15</v>
      </c>
      <c r="I12" s="14" t="n">
        <v>6.2</v>
      </c>
      <c r="J12" s="15" t="n">
        <f aca="false">E12*I12</f>
        <v>186</v>
      </c>
      <c r="K12" s="16" t="str">
        <f aca="false">IF(E12&lt;=G12,"⚠️ Kritisch",IF(E12&lt;=H12,"🔔 Nachbestellen","✅ OK"))</f>
        <v>✅ OK</v>
      </c>
      <c r="L12" s="17"/>
      <c r="M12" s="12"/>
      <c r="N12" s="12"/>
    </row>
    <row r="13" customFormat="false" ht="21.75" hidden="false" customHeight="true" outlineLevel="0" collapsed="false">
      <c r="A13" s="4" t="s">
        <v>49</v>
      </c>
      <c r="B13" s="5" t="s">
        <v>50</v>
      </c>
      <c r="C13" s="5" t="s">
        <v>18</v>
      </c>
      <c r="D13" s="4" t="s">
        <v>51</v>
      </c>
      <c r="E13" s="4" t="n">
        <v>18</v>
      </c>
      <c r="F13" s="4" t="s">
        <v>52</v>
      </c>
      <c r="G13" s="4" t="n">
        <v>10</v>
      </c>
      <c r="H13" s="6" t="n">
        <f aca="false">G13*1.5</f>
        <v>15</v>
      </c>
      <c r="I13" s="7" t="n">
        <v>3.3</v>
      </c>
      <c r="J13" s="8" t="n">
        <f aca="false">E13*I13</f>
        <v>59.4</v>
      </c>
      <c r="K13" s="9" t="str">
        <f aca="false">IF(E13&lt;=G13,"⚠️ Kritisch",IF(E13&lt;=H13,"🔔 Nachbestellen","✅ OK"))</f>
        <v>✅ OK</v>
      </c>
      <c r="L13" s="10"/>
      <c r="M13" s="5"/>
      <c r="N13" s="5"/>
    </row>
    <row r="14" customFormat="false" ht="21.75" hidden="false" customHeight="true" outlineLevel="0" collapsed="false">
      <c r="A14" s="11" t="s">
        <v>53</v>
      </c>
      <c r="B14" s="12" t="s">
        <v>54</v>
      </c>
      <c r="C14" s="12" t="s">
        <v>27</v>
      </c>
      <c r="D14" s="11" t="s">
        <v>55</v>
      </c>
      <c r="E14" s="11" t="n">
        <v>45</v>
      </c>
      <c r="F14" s="11" t="s">
        <v>20</v>
      </c>
      <c r="G14" s="11" t="n">
        <v>20</v>
      </c>
      <c r="H14" s="13" t="n">
        <f aca="false">G14*1.5</f>
        <v>30</v>
      </c>
      <c r="I14" s="14" t="n">
        <v>12</v>
      </c>
      <c r="J14" s="15" t="n">
        <f aca="false">E14*I14</f>
        <v>540</v>
      </c>
      <c r="K14" s="16" t="str">
        <f aca="false">IF(E14&lt;=G14,"⚠️ Kritisch",IF(E14&lt;=H14,"🔔 Nachbestellen","✅ OK"))</f>
        <v>✅ OK</v>
      </c>
      <c r="L14" s="17"/>
      <c r="M14" s="12"/>
      <c r="N14" s="12"/>
    </row>
    <row r="15" customFormat="false" ht="24" hidden="false" customHeight="true" outlineLevel="0" collapsed="false">
      <c r="A15" s="18" t="s">
        <v>56</v>
      </c>
      <c r="B15" s="18"/>
      <c r="C15" s="18"/>
      <c r="D15" s="18"/>
      <c r="E15" s="19" t="n">
        <f aca="false">SUM(E5:E14)</f>
        <v>886</v>
      </c>
      <c r="F15" s="20"/>
      <c r="G15" s="21" t="n">
        <f aca="false">SUM(G5:G14)</f>
        <v>255</v>
      </c>
      <c r="H15" s="20"/>
      <c r="I15" s="20"/>
      <c r="J15" s="22" t="n">
        <f aca="false">SUM(J5:J14)</f>
        <v>2090.4</v>
      </c>
      <c r="K15" s="20"/>
      <c r="L15" s="20"/>
      <c r="M15" s="20"/>
      <c r="N15" s="20"/>
    </row>
    <row r="17" customFormat="false" ht="18" hidden="false" customHeight="true" outlineLevel="0" collapsed="false">
      <c r="A17" s="23" t="s">
        <v>57</v>
      </c>
      <c r="B17" s="23"/>
      <c r="C17" s="24" t="s">
        <v>58</v>
      </c>
      <c r="D17" s="24"/>
      <c r="E17" s="25" t="s">
        <v>59</v>
      </c>
      <c r="F17" s="25"/>
      <c r="G17" s="26" t="s">
        <v>60</v>
      </c>
      <c r="H17" s="26"/>
    </row>
    <row r="18" customFormat="false" ht="15.75" hidden="false" customHeight="true" outlineLevel="0" collapsed="false">
      <c r="A18" s="27" t="s">
        <v>61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</sheetData>
  <mergeCells count="8">
    <mergeCell ref="A1:N1"/>
    <mergeCell ref="A2:N2"/>
    <mergeCell ref="A15:D15"/>
    <mergeCell ref="A17:B17"/>
    <mergeCell ref="C17:D17"/>
    <mergeCell ref="E17:F17"/>
    <mergeCell ref="G17:H17"/>
    <mergeCell ref="A18:N18"/>
  </mergeCells>
  <conditionalFormatting sqref="A5:N14">
    <cfRule type="expression" priority="2" aboveAverage="0" equalAverage="0" bottom="0" percent="0" rank="0" text="" dxfId="0">
      <formula>$E5&lt;=$G5</formula>
    </cfRule>
    <cfRule type="expression" priority="3" aboveAverage="0" equalAverage="0" bottom="0" percent="0" rank="0" text="" dxfId="1">
      <formula>AND($E5&gt;$G5,$E5&lt;=$H5)</formula>
    </cfRule>
  </conditionalFormatting>
  <printOptions headings="false" gridLines="false" gridLinesSet="true" horizontalCentered="false" verticalCentered="false"/>
  <pageMargins left="0.5" right="0.5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4"/>
    <col collapsed="false" customWidth="true" hidden="false" outlineLevel="0" max="7" min="3" style="0" width="18"/>
  </cols>
  <sheetData>
    <row r="1" customFormat="false" ht="37.5" hidden="false" customHeight="true" outlineLevel="0" collapsed="false">
      <c r="B1" s="1" t="s">
        <v>62</v>
      </c>
      <c r="C1" s="1"/>
      <c r="D1" s="1"/>
    </row>
    <row r="2" customFormat="false" ht="19.5" hidden="false" customHeight="true" outlineLevel="0" collapsed="false">
      <c r="B2" s="2" t="s">
        <v>63</v>
      </c>
      <c r="C2" s="2"/>
      <c r="D2" s="2"/>
    </row>
    <row r="3" customFormat="false" ht="9.75" hidden="false" customHeight="true" outlineLevel="0" collapsed="false"/>
    <row r="4" customFormat="false" ht="24" hidden="false" customHeight="true" outlineLevel="0" collapsed="false">
      <c r="B4" s="28" t="s">
        <v>64</v>
      </c>
      <c r="C4" s="28"/>
      <c r="D4" s="28"/>
    </row>
    <row r="5" customFormat="false" ht="27.75" hidden="false" customHeight="true" outlineLevel="0" collapsed="false">
      <c r="B5" s="29" t="s">
        <v>65</v>
      </c>
      <c r="C5" s="30" t="n">
        <v>10</v>
      </c>
      <c r="D5" s="31" t="s">
        <v>66</v>
      </c>
    </row>
    <row r="6" customFormat="false" ht="27.75" hidden="false" customHeight="true" outlineLevel="0" collapsed="false">
      <c r="B6" s="29" t="s">
        <v>67</v>
      </c>
      <c r="C6" s="30" t="n">
        <v>5</v>
      </c>
      <c r="D6" s="31" t="s">
        <v>68</v>
      </c>
    </row>
    <row r="7" customFormat="false" ht="27.75" hidden="false" customHeight="true" outlineLevel="0" collapsed="false">
      <c r="B7" s="29" t="s">
        <v>69</v>
      </c>
      <c r="C7" s="30" t="n">
        <v>1.5</v>
      </c>
      <c r="D7" s="31" t="s">
        <v>70</v>
      </c>
    </row>
    <row r="8" customFormat="false" ht="27.75" hidden="false" customHeight="true" outlineLevel="0" collapsed="false">
      <c r="B8" s="29" t="s">
        <v>71</v>
      </c>
      <c r="C8" s="30" t="n">
        <v>20</v>
      </c>
      <c r="D8" s="31" t="s">
        <v>72</v>
      </c>
    </row>
    <row r="9" customFormat="false" ht="7.5" hidden="false" customHeight="true" outlineLevel="0" collapsed="false">
      <c r="B9" s="32"/>
      <c r="C9" s="32"/>
      <c r="D9" s="32"/>
    </row>
    <row r="10" customFormat="false" ht="24" hidden="false" customHeight="true" outlineLevel="0" collapsed="false">
      <c r="B10" s="33" t="s">
        <v>73</v>
      </c>
      <c r="C10" s="33"/>
      <c r="D10" s="33"/>
    </row>
    <row r="11" customFormat="false" ht="27.75" hidden="false" customHeight="true" outlineLevel="0" collapsed="false">
      <c r="B11" s="29" t="s">
        <v>74</v>
      </c>
      <c r="C11" s="34" t="n">
        <f aca="false">C5*C6</f>
        <v>50</v>
      </c>
      <c r="D11" s="35" t="s">
        <v>72</v>
      </c>
    </row>
    <row r="12" customFormat="false" ht="27.75" hidden="false" customHeight="true" outlineLevel="0" collapsed="false">
      <c r="B12" s="29" t="s">
        <v>75</v>
      </c>
      <c r="C12" s="34" t="n">
        <f aca="false">C8</f>
        <v>20</v>
      </c>
      <c r="D12" s="35" t="s">
        <v>72</v>
      </c>
    </row>
    <row r="13" customFormat="false" ht="33.75" hidden="false" customHeight="true" outlineLevel="0" collapsed="false">
      <c r="B13" s="29" t="s">
        <v>76</v>
      </c>
      <c r="C13" s="36" t="n">
        <f aca="false">(C5*C6)+C8</f>
        <v>70</v>
      </c>
      <c r="D13" s="35" t="s">
        <v>72</v>
      </c>
    </row>
    <row r="14" customFormat="false" ht="27.75" hidden="false" customHeight="true" outlineLevel="0" collapsed="false">
      <c r="B14" s="29" t="s">
        <v>77</v>
      </c>
      <c r="C14" s="34" t="n">
        <f aca="false">ROUND(C5*30,0)</f>
        <v>300</v>
      </c>
      <c r="D14" s="35" t="s">
        <v>78</v>
      </c>
    </row>
    <row r="15" customFormat="false" ht="27.75" hidden="false" customHeight="true" outlineLevel="0" collapsed="false">
      <c r="B15" s="29" t="s">
        <v>79</v>
      </c>
      <c r="C15" s="34" t="n">
        <f aca="false">ROUND(C5*365,0)</f>
        <v>3650</v>
      </c>
      <c r="D15" s="35" t="s">
        <v>80</v>
      </c>
    </row>
    <row r="16" customFormat="false" ht="7.5" hidden="false" customHeight="true" outlineLevel="0" collapsed="false">
      <c r="B16" s="32"/>
      <c r="C16" s="32"/>
      <c r="D16" s="32"/>
    </row>
    <row r="17" customFormat="false" ht="21.75" hidden="false" customHeight="true" outlineLevel="0" collapsed="false">
      <c r="B17" s="37" t="s">
        <v>81</v>
      </c>
      <c r="C17" s="37"/>
      <c r="D17" s="37"/>
    </row>
    <row r="18" customFormat="false" ht="21.75" hidden="false" customHeight="true" outlineLevel="0" collapsed="false">
      <c r="B18" s="38" t="s">
        <v>82</v>
      </c>
      <c r="C18" s="39" t="s">
        <v>83</v>
      </c>
      <c r="D18" s="39"/>
    </row>
    <row r="19" customFormat="false" ht="21.75" hidden="false" customHeight="true" outlineLevel="0" collapsed="false">
      <c r="B19" s="38" t="s">
        <v>84</v>
      </c>
      <c r="C19" s="39" t="s">
        <v>85</v>
      </c>
      <c r="D19" s="39"/>
    </row>
    <row r="20" customFormat="false" ht="21.75" hidden="false" customHeight="true" outlineLevel="0" collapsed="false">
      <c r="B20" s="38" t="s">
        <v>86</v>
      </c>
      <c r="C20" s="39" t="s">
        <v>87</v>
      </c>
      <c r="D20" s="39"/>
    </row>
    <row r="21" customFormat="false" ht="9.75" hidden="false" customHeight="true" outlineLevel="0" collapsed="false"/>
    <row r="22" customFormat="false" ht="24" hidden="false" customHeight="true" outlineLevel="0" collapsed="false">
      <c r="B22" s="33" t="s">
        <v>88</v>
      </c>
      <c r="C22" s="33"/>
      <c r="D22" s="33"/>
    </row>
    <row r="23" customFormat="false" ht="27.75" hidden="false" customHeight="true" outlineLevel="0" collapsed="false">
      <c r="B23" s="3" t="s">
        <v>89</v>
      </c>
      <c r="C23" s="3" t="s">
        <v>90</v>
      </c>
      <c r="D23" s="3" t="s">
        <v>91</v>
      </c>
      <c r="E23" s="3" t="s">
        <v>92</v>
      </c>
      <c r="F23" s="3" t="s">
        <v>93</v>
      </c>
    </row>
    <row r="24" customFormat="false" ht="21.75" hidden="false" customHeight="true" outlineLevel="0" collapsed="false">
      <c r="B24" s="5" t="s">
        <v>94</v>
      </c>
      <c r="C24" s="4" t="n">
        <v>10</v>
      </c>
      <c r="D24" s="4" t="n">
        <v>5</v>
      </c>
      <c r="E24" s="4" t="n">
        <v>20</v>
      </c>
      <c r="F24" s="40" t="n">
        <f aca="false">(C24*D24)+E24</f>
        <v>70</v>
      </c>
    </row>
    <row r="25" customFormat="false" ht="21.75" hidden="false" customHeight="true" outlineLevel="0" collapsed="false">
      <c r="B25" s="12" t="s">
        <v>95</v>
      </c>
      <c r="C25" s="11" t="n">
        <v>25</v>
      </c>
      <c r="D25" s="11" t="n">
        <v>3</v>
      </c>
      <c r="E25" s="11" t="n">
        <v>15</v>
      </c>
      <c r="F25" s="40" t="n">
        <f aca="false">(C25*D25)+E25</f>
        <v>90</v>
      </c>
    </row>
    <row r="26" customFormat="false" ht="21.75" hidden="false" customHeight="true" outlineLevel="0" collapsed="false">
      <c r="B26" s="5" t="s">
        <v>96</v>
      </c>
      <c r="C26" s="4" t="n">
        <v>5</v>
      </c>
      <c r="D26" s="4" t="n">
        <v>10</v>
      </c>
      <c r="E26" s="4" t="n">
        <v>10</v>
      </c>
      <c r="F26" s="40" t="n">
        <f aca="false">(C26*D26)+E26</f>
        <v>60</v>
      </c>
    </row>
    <row r="27" customFormat="false" ht="21.75" hidden="false" customHeight="true" outlineLevel="0" collapsed="false">
      <c r="B27" s="12" t="s">
        <v>97</v>
      </c>
      <c r="C27" s="11" t="n">
        <v>50</v>
      </c>
      <c r="D27" s="11" t="n">
        <v>2</v>
      </c>
      <c r="E27" s="11" t="n">
        <v>100</v>
      </c>
      <c r="F27" s="40" t="n">
        <f aca="false">(C27*D27)+E27</f>
        <v>200</v>
      </c>
    </row>
    <row r="28" customFormat="false" ht="21.75" hidden="false" customHeight="true" outlineLevel="0" collapsed="false">
      <c r="B28" s="5" t="s">
        <v>98</v>
      </c>
      <c r="C28" s="4" t="n">
        <v>200</v>
      </c>
      <c r="D28" s="4" t="n">
        <v>7</v>
      </c>
      <c r="E28" s="4" t="n">
        <v>500</v>
      </c>
      <c r="F28" s="40" t="n">
        <f aca="false">(C28*D28)+E28</f>
        <v>1900</v>
      </c>
    </row>
  </sheetData>
  <mergeCells count="11">
    <mergeCell ref="B1:D1"/>
    <mergeCell ref="B2:D2"/>
    <mergeCell ref="B4:D4"/>
    <mergeCell ref="B9:D9"/>
    <mergeCell ref="B10:D10"/>
    <mergeCell ref="B16:D16"/>
    <mergeCell ref="B17:D17"/>
    <mergeCell ref="C18:D18"/>
    <mergeCell ref="C19:D19"/>
    <mergeCell ref="C20:D20"/>
    <mergeCell ref="B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8" min="4" style="0" width="18"/>
    <col collapsed="false" customWidth="true" hidden="false" outlineLevel="0" max="9" min="9" style="0" width="4"/>
  </cols>
  <sheetData>
    <row r="1" customFormat="false" ht="37.5" hidden="false" customHeight="true" outlineLevel="0" collapsed="false">
      <c r="B1" s="1" t="s">
        <v>99</v>
      </c>
      <c r="C1" s="1"/>
      <c r="D1" s="1"/>
      <c r="E1" s="1"/>
      <c r="F1" s="1"/>
      <c r="G1" s="1"/>
      <c r="H1" s="1"/>
    </row>
    <row r="2" customFormat="false" ht="19.5" hidden="false" customHeight="true" outlineLevel="0" collapsed="false">
      <c r="B2" s="2" t="s">
        <v>100</v>
      </c>
      <c r="C2" s="2"/>
      <c r="D2" s="2"/>
      <c r="E2" s="2"/>
      <c r="F2" s="2"/>
      <c r="G2" s="2"/>
      <c r="H2" s="2"/>
    </row>
    <row r="3" customFormat="false" ht="9.75" hidden="false" customHeight="true" outlineLevel="0" collapsed="false"/>
    <row r="4" customFormat="false" ht="21.75" hidden="false" customHeight="true" outlineLevel="0" collapsed="false">
      <c r="B4" s="28" t="s">
        <v>101</v>
      </c>
      <c r="C4" s="28"/>
      <c r="D4" s="28"/>
      <c r="E4" s="28"/>
      <c r="F4" s="28"/>
      <c r="G4" s="28"/>
      <c r="H4" s="28"/>
    </row>
    <row r="5" customFormat="false" ht="19.5" hidden="false" customHeight="true" outlineLevel="0" collapsed="false">
      <c r="B5" s="41" t="s">
        <v>102</v>
      </c>
      <c r="C5" s="41" t="s">
        <v>103</v>
      </c>
      <c r="D5" s="41" t="s">
        <v>104</v>
      </c>
      <c r="E5" s="41" t="s">
        <v>105</v>
      </c>
      <c r="F5" s="41" t="s">
        <v>106</v>
      </c>
      <c r="G5" s="41" t="s">
        <v>107</v>
      </c>
    </row>
    <row r="6" customFormat="false" ht="36" hidden="false" customHeight="true" outlineLevel="0" collapsed="false">
      <c r="B6" s="42" t="n">
        <f aca="false">COUNTA(Bestandsliste!A5:A14)</f>
        <v>10</v>
      </c>
      <c r="C6" s="43" t="n">
        <f aca="false">SUM(Bestandsliste!J5:J14)</f>
        <v>2090.4</v>
      </c>
      <c r="D6" s="43" t="n">
        <f aca="false">IF(COUNTA(Bestandsliste!A5:A14)&gt;0,SUM(Bestandsliste!J5:J14)/COUNTA(Bestandsliste!A5:A14),0)</f>
        <v>209.04</v>
      </c>
      <c r="E6" s="42" t="n">
        <f aca="false">COUNTIF(Bestandsliste!K5:K14,"*Kritisch*")</f>
        <v>2</v>
      </c>
      <c r="F6" s="42" t="n">
        <f aca="false">COUNTIF(Bestandsliste!K5:K14,"*Nachbestellen*")</f>
        <v>1</v>
      </c>
      <c r="G6" s="42" t="n">
        <f aca="false">COUNTIF(Bestandsliste!K5:K14,"*OK*")</f>
        <v>7</v>
      </c>
    </row>
    <row r="7" customFormat="false" ht="18" hidden="false" customHeight="true" outlineLevel="0" collapsed="false">
      <c r="B7" s="41" t="s">
        <v>89</v>
      </c>
      <c r="C7" s="41" t="s">
        <v>108</v>
      </c>
      <c r="D7" s="41" t="s">
        <v>108</v>
      </c>
      <c r="E7" s="41" t="s">
        <v>20</v>
      </c>
      <c r="F7" s="41" t="s">
        <v>20</v>
      </c>
      <c r="G7" s="41" t="s">
        <v>20</v>
      </c>
    </row>
    <row r="8" customFormat="false" ht="9.75" hidden="false" customHeight="true" outlineLevel="0" collapsed="false"/>
    <row r="9" customFormat="false" ht="21.75" hidden="false" customHeight="true" outlineLevel="0" collapsed="false">
      <c r="B9" s="28" t="s">
        <v>109</v>
      </c>
      <c r="C9" s="28"/>
      <c r="D9" s="28"/>
      <c r="E9" s="28"/>
      <c r="F9" s="28"/>
      <c r="G9" s="28"/>
      <c r="H9" s="28"/>
    </row>
    <row r="10" customFormat="false" ht="21.75" hidden="false" customHeight="true" outlineLevel="0" collapsed="false">
      <c r="B10" s="3" t="s">
        <v>110</v>
      </c>
      <c r="C10" s="3" t="s">
        <v>111</v>
      </c>
      <c r="D10" s="3" t="s">
        <v>7</v>
      </c>
      <c r="E10" s="3" t="s">
        <v>112</v>
      </c>
    </row>
    <row r="11" customFormat="false" ht="24" hidden="false" customHeight="true" outlineLevel="0" collapsed="false">
      <c r="B11" s="29" t="s">
        <v>113</v>
      </c>
      <c r="C11" s="44" t="n">
        <v>150</v>
      </c>
      <c r="D11" s="45" t="s">
        <v>72</v>
      </c>
      <c r="E11" s="46" t="s">
        <v>114</v>
      </c>
    </row>
    <row r="12" customFormat="false" ht="24" hidden="false" customHeight="true" outlineLevel="0" collapsed="false">
      <c r="B12" s="47" t="s">
        <v>115</v>
      </c>
      <c r="C12" s="30" t="n">
        <v>80</v>
      </c>
      <c r="D12" s="48" t="s">
        <v>72</v>
      </c>
      <c r="E12" s="49" t="s">
        <v>114</v>
      </c>
    </row>
    <row r="13" customFormat="false" ht="24" hidden="false" customHeight="true" outlineLevel="0" collapsed="false">
      <c r="B13" s="29" t="s">
        <v>116</v>
      </c>
      <c r="C13" s="34" t="n">
        <f aca="false">(C11+C12)/2</f>
        <v>115</v>
      </c>
      <c r="D13" s="45" t="s">
        <v>72</v>
      </c>
      <c r="E13" s="46" t="s">
        <v>117</v>
      </c>
    </row>
    <row r="14" customFormat="false" ht="24" hidden="false" customHeight="true" outlineLevel="0" collapsed="false">
      <c r="B14" s="47" t="s">
        <v>118</v>
      </c>
      <c r="C14" s="30" t="n">
        <v>1200</v>
      </c>
      <c r="D14" s="48" t="s">
        <v>72</v>
      </c>
      <c r="E14" s="49" t="s">
        <v>114</v>
      </c>
    </row>
    <row r="15" customFormat="false" ht="24" hidden="false" customHeight="true" outlineLevel="0" collapsed="false">
      <c r="B15" s="29" t="s">
        <v>119</v>
      </c>
      <c r="C15" s="34" t="n">
        <f aca="false">IF(C13&gt;0,C14/C13,0)</f>
        <v>10.4347826086957</v>
      </c>
      <c r="D15" s="45" t="s">
        <v>120</v>
      </c>
      <c r="E15" s="46" t="s">
        <v>121</v>
      </c>
    </row>
    <row r="16" customFormat="false" ht="24" hidden="false" customHeight="true" outlineLevel="0" collapsed="false">
      <c r="B16" s="47" t="s">
        <v>122</v>
      </c>
      <c r="C16" s="34" t="n">
        <f aca="false">IF(C15&gt;0,365/C15,0)</f>
        <v>34.9791666666667</v>
      </c>
      <c r="D16" s="48" t="s">
        <v>68</v>
      </c>
      <c r="E16" s="49" t="s">
        <v>123</v>
      </c>
    </row>
    <row r="18" customFormat="false" ht="9.75" hidden="false" customHeight="true" outlineLevel="0" collapsed="false"/>
    <row r="19" customFormat="false" ht="21.75" hidden="false" customHeight="true" outlineLevel="0" collapsed="false">
      <c r="B19" s="28" t="s">
        <v>124</v>
      </c>
      <c r="C19" s="28"/>
      <c r="D19" s="28"/>
      <c r="E19" s="28"/>
      <c r="F19" s="28"/>
      <c r="G19" s="28"/>
      <c r="H19" s="28"/>
    </row>
    <row r="20" customFormat="false" ht="24" hidden="false" customHeight="true" outlineLevel="0" collapsed="false">
      <c r="B20" s="3" t="s">
        <v>4</v>
      </c>
      <c r="C20" s="3" t="s">
        <v>125</v>
      </c>
      <c r="D20" s="3" t="s">
        <v>126</v>
      </c>
      <c r="E20" s="3" t="s">
        <v>127</v>
      </c>
      <c r="F20" s="3" t="s">
        <v>128</v>
      </c>
    </row>
    <row r="21" customFormat="false" ht="21.75" hidden="false" customHeight="true" outlineLevel="0" collapsed="false">
      <c r="B21" s="5" t="s">
        <v>18</v>
      </c>
      <c r="C21" s="50" t="n">
        <f aca="false">COUNTIF(Bestandsliste!C5:C14,B21)</f>
        <v>2</v>
      </c>
      <c r="D21" s="50" t="n">
        <f aca="false">SUMIF(Bestandsliste!C5:C14,B21,Bestandsliste!E5:E14)</f>
        <v>68</v>
      </c>
      <c r="E21" s="51" t="n">
        <f aca="false">SUMIF(Bestandsliste!C5:C14,B21,Bestandsliste!J5:J14)</f>
        <v>559.4</v>
      </c>
      <c r="F21" s="52" t="n">
        <f aca="false">IF(SUM(E21:E26)&gt;0,E21/SUM($E$21:$E$26),0)</f>
        <v>0.267604286261003</v>
      </c>
    </row>
    <row r="22" customFormat="false" ht="21.75" hidden="false" customHeight="true" outlineLevel="0" collapsed="false">
      <c r="B22" s="12" t="s">
        <v>23</v>
      </c>
      <c r="C22" s="50" t="n">
        <f aca="false">COUNTIF(Bestandsliste!C5:C14,B22)</f>
        <v>1</v>
      </c>
      <c r="D22" s="50" t="n">
        <f aca="false">SUMIF(Bestandsliste!C5:C14,B22,Bestandsliste!E5:E14)</f>
        <v>20</v>
      </c>
      <c r="E22" s="51" t="n">
        <f aca="false">SUMIF(Bestandsliste!C5:C14,B22,Bestandsliste!J5:J14)</f>
        <v>110</v>
      </c>
      <c r="F22" s="52" t="n">
        <f aca="false">IF(SUM(E21:E26)&gt;0,E22/SUM($E$21:$E$26),0)</f>
        <v>0.0526215078453884</v>
      </c>
    </row>
    <row r="23" customFormat="false" ht="21.75" hidden="false" customHeight="true" outlineLevel="0" collapsed="false">
      <c r="B23" s="5" t="s">
        <v>27</v>
      </c>
      <c r="C23" s="50" t="n">
        <f aca="false">COUNTIF(Bestandsliste!C5:C14,B23)</f>
        <v>3</v>
      </c>
      <c r="D23" s="50" t="n">
        <f aca="false">SUMIF(Bestandsliste!C5:C14,B23,Bestandsliste!E5:E14)</f>
        <v>56</v>
      </c>
      <c r="E23" s="51" t="n">
        <f aca="false">SUMIF(Bestandsliste!C5:C14,B23,Bestandsliste!J5:J14)</f>
        <v>971</v>
      </c>
      <c r="F23" s="52" t="n">
        <f aca="false">IF(SUM(E21:E26)&gt;0,E23/SUM($E$21:$E$26),0)</f>
        <v>0.464504401071565</v>
      </c>
    </row>
    <row r="24" customFormat="false" ht="21.75" hidden="false" customHeight="true" outlineLevel="0" collapsed="false">
      <c r="B24" s="12" t="s">
        <v>31</v>
      </c>
      <c r="C24" s="50" t="n">
        <f aca="false">COUNTIF(Bestandsliste!C5:C14,B24)</f>
        <v>2</v>
      </c>
      <c r="D24" s="50" t="n">
        <f aca="false">SUMIF(Bestandsliste!C5:C14,B24,Bestandsliste!E5:E14)</f>
        <v>212</v>
      </c>
      <c r="E24" s="51" t="n">
        <f aca="false">SUMIF(Bestandsliste!C5:C14,B24,Bestandsliste!J5:J14)</f>
        <v>214</v>
      </c>
      <c r="F24" s="52" t="n">
        <f aca="false">IF(SUM(E21:E26)&gt;0,E24/SUM($E$21:$E$26),0)</f>
        <v>0.102372751626483</v>
      </c>
    </row>
    <row r="25" customFormat="false" ht="21.75" hidden="false" customHeight="true" outlineLevel="0" collapsed="false">
      <c r="B25" s="5" t="s">
        <v>35</v>
      </c>
      <c r="C25" s="50" t="n">
        <f aca="false">COUNTIF(Bestandsliste!C5:C14,B25)</f>
        <v>1</v>
      </c>
      <c r="D25" s="50" t="n">
        <f aca="false">SUMIF(Bestandsliste!C5:C14,B25,Bestandsliste!E5:E14)</f>
        <v>500</v>
      </c>
      <c r="E25" s="51" t="n">
        <f aca="false">SUMIF(Bestandsliste!C5:C14,B25,Bestandsliste!J5:J14)</f>
        <v>50</v>
      </c>
      <c r="F25" s="52" t="n">
        <f aca="false">IF(SUM(E21:E26)&gt;0,E25/SUM($E$21:$E$26),0)</f>
        <v>0.0239188672024493</v>
      </c>
    </row>
    <row r="26" customFormat="false" ht="21.75" hidden="false" customHeight="true" outlineLevel="0" collapsed="false">
      <c r="B26" s="12" t="s">
        <v>46</v>
      </c>
      <c r="C26" s="50" t="n">
        <f aca="false">COUNTIF(Bestandsliste!C5:C14,B26)</f>
        <v>1</v>
      </c>
      <c r="D26" s="50" t="n">
        <f aca="false">SUMIF(Bestandsliste!C5:C14,B26,Bestandsliste!E5:E14)</f>
        <v>30</v>
      </c>
      <c r="E26" s="51" t="n">
        <f aca="false">SUMIF(Bestandsliste!C5:C14,B26,Bestandsliste!J5:J14)</f>
        <v>186</v>
      </c>
      <c r="F26" s="52" t="n">
        <f aca="false">IF(SUM(E21:E26)&gt;0,E26/SUM($E$21:$E$26),0)</f>
        <v>0.0889781859931114</v>
      </c>
    </row>
    <row r="27" customFormat="false" ht="24" hidden="false" customHeight="true" outlineLevel="0" collapsed="false">
      <c r="B27" s="19" t="s">
        <v>129</v>
      </c>
      <c r="C27" s="53" t="n">
        <f aca="false">SUM(C21:C26)</f>
        <v>10</v>
      </c>
      <c r="D27" s="53" t="n">
        <f aca="false">SUM(D21:D26)</f>
        <v>886</v>
      </c>
      <c r="E27" s="22" t="n">
        <f aca="false">SUM(E21:E26)</f>
        <v>2090.4</v>
      </c>
      <c r="F27" s="19" t="s">
        <v>130</v>
      </c>
    </row>
  </sheetData>
  <mergeCells count="5">
    <mergeCell ref="B1:H1"/>
    <mergeCell ref="B2:H2"/>
    <mergeCell ref="B4:H4"/>
    <mergeCell ref="B9:H9"/>
    <mergeCell ref="B19:H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2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22"/>
  </cols>
  <sheetData>
    <row r="1" customFormat="false" ht="33.75" hidden="false" customHeight="true" outlineLevel="0" collapsed="false">
      <c r="A1" s="54" t="s">
        <v>131</v>
      </c>
      <c r="B1" s="54"/>
      <c r="C1" s="54"/>
      <c r="D1" s="54"/>
      <c r="E1" s="54"/>
      <c r="F1" s="54"/>
      <c r="G1" s="54"/>
      <c r="H1" s="54"/>
      <c r="I1" s="54"/>
    </row>
    <row r="2" customFormat="false" ht="18" hidden="false" customHeight="true" outlineLevel="0" collapsed="false">
      <c r="A2" s="2" t="s">
        <v>132</v>
      </c>
      <c r="B2" s="2"/>
      <c r="C2" s="2"/>
      <c r="D2" s="2"/>
      <c r="E2" s="2"/>
      <c r="F2" s="2"/>
      <c r="G2" s="2"/>
      <c r="H2" s="2"/>
      <c r="I2" s="2"/>
    </row>
    <row r="3" customFormat="false" ht="27.75" hidden="false" customHeight="true" outlineLevel="0" collapsed="false">
      <c r="A3" s="3" t="s">
        <v>133</v>
      </c>
      <c r="B3" s="3" t="s">
        <v>134</v>
      </c>
      <c r="C3" s="3" t="s">
        <v>135</v>
      </c>
      <c r="D3" s="3" t="s">
        <v>3</v>
      </c>
      <c r="E3" s="3" t="s">
        <v>136</v>
      </c>
      <c r="F3" s="3" t="s">
        <v>137</v>
      </c>
      <c r="G3" s="3" t="s">
        <v>7</v>
      </c>
      <c r="H3" s="3" t="s">
        <v>138</v>
      </c>
      <c r="I3" s="3" t="s">
        <v>14</v>
      </c>
    </row>
    <row r="4" customFormat="false" ht="21.75" hidden="false" customHeight="true" outlineLevel="0" collapsed="false">
      <c r="A4" s="55" t="s">
        <v>139</v>
      </c>
      <c r="B4" s="55" t="s">
        <v>140</v>
      </c>
      <c r="C4" s="55" t="s">
        <v>16</v>
      </c>
      <c r="D4" s="56" t="s">
        <v>94</v>
      </c>
      <c r="E4" s="57" t="s">
        <v>141</v>
      </c>
      <c r="F4" s="55" t="s">
        <v>142</v>
      </c>
      <c r="G4" s="55" t="s">
        <v>20</v>
      </c>
      <c r="H4" s="58" t="n">
        <v>9.8</v>
      </c>
      <c r="I4" s="56" t="s">
        <v>143</v>
      </c>
    </row>
    <row r="5" customFormat="false" ht="21.75" hidden="false" customHeight="true" outlineLevel="0" collapsed="false">
      <c r="A5" s="55" t="s">
        <v>144</v>
      </c>
      <c r="B5" s="55" t="s">
        <v>145</v>
      </c>
      <c r="C5" s="55" t="s">
        <v>21</v>
      </c>
      <c r="D5" s="56" t="s">
        <v>95</v>
      </c>
      <c r="E5" s="57" t="s">
        <v>146</v>
      </c>
      <c r="F5" s="55" t="s">
        <v>147</v>
      </c>
      <c r="G5" s="55" t="s">
        <v>20</v>
      </c>
      <c r="H5" s="58" t="n">
        <v>5.5</v>
      </c>
      <c r="I5" s="56" t="s">
        <v>148</v>
      </c>
    </row>
    <row r="6" customFormat="false" ht="21.75" hidden="false" customHeight="true" outlineLevel="0" collapsed="false">
      <c r="A6" s="55" t="s">
        <v>149</v>
      </c>
      <c r="B6" s="55" t="s">
        <v>150</v>
      </c>
      <c r="C6" s="55" t="s">
        <v>25</v>
      </c>
      <c r="D6" s="56" t="s">
        <v>96</v>
      </c>
      <c r="E6" s="57" t="s">
        <v>141</v>
      </c>
      <c r="F6" s="55" t="s">
        <v>151</v>
      </c>
      <c r="G6" s="55" t="s">
        <v>20</v>
      </c>
      <c r="H6" s="58" t="n">
        <v>21</v>
      </c>
      <c r="I6" s="56" t="s">
        <v>152</v>
      </c>
    </row>
    <row r="7" customFormat="false" ht="21.75" hidden="false" customHeight="true" outlineLevel="0" collapsed="false">
      <c r="A7" s="55" t="s">
        <v>153</v>
      </c>
      <c r="B7" s="55" t="s">
        <v>154</v>
      </c>
      <c r="C7" s="55" t="s">
        <v>29</v>
      </c>
      <c r="D7" s="56" t="s">
        <v>97</v>
      </c>
      <c r="E7" s="57" t="s">
        <v>146</v>
      </c>
      <c r="F7" s="55" t="s">
        <v>155</v>
      </c>
      <c r="G7" s="55" t="s">
        <v>20</v>
      </c>
      <c r="H7" s="58" t="n">
        <v>0.8</v>
      </c>
      <c r="I7" s="56" t="s">
        <v>156</v>
      </c>
    </row>
    <row r="8" customFormat="false" ht="21.75" hidden="false" customHeight="true" outlineLevel="0" collapsed="false">
      <c r="A8" s="55" t="s">
        <v>157</v>
      </c>
      <c r="B8" s="55" t="s">
        <v>158</v>
      </c>
      <c r="C8" s="55" t="s">
        <v>33</v>
      </c>
      <c r="D8" s="56" t="s">
        <v>98</v>
      </c>
      <c r="E8" s="57" t="s">
        <v>141</v>
      </c>
      <c r="F8" s="55" t="s">
        <v>159</v>
      </c>
      <c r="G8" s="55" t="s">
        <v>20</v>
      </c>
      <c r="H8" s="58" t="n">
        <v>0.09</v>
      </c>
      <c r="I8" s="56" t="s">
        <v>160</v>
      </c>
    </row>
    <row r="9" customFormat="false" ht="21.75" hidden="false" customHeight="true" outlineLevel="0" collapsed="false">
      <c r="A9" s="55" t="s">
        <v>161</v>
      </c>
      <c r="B9" s="55" t="s">
        <v>162</v>
      </c>
      <c r="C9" s="55" t="s">
        <v>16</v>
      </c>
      <c r="D9" s="56" t="s">
        <v>94</v>
      </c>
      <c r="E9" s="57" t="s">
        <v>146</v>
      </c>
      <c r="F9" s="55" t="s">
        <v>163</v>
      </c>
      <c r="G9" s="55" t="s">
        <v>20</v>
      </c>
      <c r="H9" s="58" t="n">
        <v>10</v>
      </c>
      <c r="I9" s="56" t="s">
        <v>164</v>
      </c>
    </row>
    <row r="10" customFormat="false" ht="21.75" hidden="false" customHeight="true" outlineLevel="0" collapsed="false">
      <c r="A10" s="55" t="s">
        <v>165</v>
      </c>
      <c r="B10" s="55" t="s">
        <v>166</v>
      </c>
      <c r="C10" s="55" t="s">
        <v>41</v>
      </c>
      <c r="D10" s="56" t="s">
        <v>167</v>
      </c>
      <c r="E10" s="57" t="s">
        <v>141</v>
      </c>
      <c r="F10" s="55" t="s">
        <v>168</v>
      </c>
      <c r="G10" s="55" t="s">
        <v>20</v>
      </c>
      <c r="H10" s="58" t="n">
        <v>80</v>
      </c>
      <c r="I10" s="56" t="s">
        <v>169</v>
      </c>
    </row>
    <row r="11" customFormat="false" ht="21.75" hidden="false" customHeight="true" outlineLevel="0" collapsed="false">
      <c r="A11" s="55" t="s">
        <v>170</v>
      </c>
      <c r="B11" s="55" t="s">
        <v>171</v>
      </c>
      <c r="C11" s="55" t="s">
        <v>44</v>
      </c>
      <c r="D11" s="56" t="s">
        <v>172</v>
      </c>
      <c r="E11" s="57" t="s">
        <v>146</v>
      </c>
      <c r="F11" s="55" t="s">
        <v>173</v>
      </c>
      <c r="G11" s="55" t="s">
        <v>48</v>
      </c>
      <c r="H11" s="58" t="n">
        <v>6.2</v>
      </c>
      <c r="I11" s="56" t="s">
        <v>46</v>
      </c>
    </row>
    <row r="12" customFormat="false" ht="21.75" hidden="false" customHeight="true" outlineLevel="0" collapsed="false">
      <c r="A12" s="59"/>
      <c r="B12" s="59"/>
      <c r="C12" s="59"/>
      <c r="D12" s="59"/>
      <c r="E12" s="59"/>
      <c r="F12" s="59"/>
      <c r="G12" s="59"/>
      <c r="H12" s="60"/>
      <c r="I12" s="59"/>
    </row>
    <row r="13" customFormat="false" ht="21.75" hidden="false" customHeight="true" outlineLevel="0" collapsed="false">
      <c r="A13" s="61"/>
      <c r="B13" s="61"/>
      <c r="C13" s="61"/>
      <c r="D13" s="61"/>
      <c r="E13" s="61"/>
      <c r="F13" s="61"/>
      <c r="G13" s="61"/>
      <c r="H13" s="62"/>
      <c r="I13" s="61"/>
    </row>
    <row r="14" customFormat="false" ht="21.75" hidden="false" customHeight="true" outlineLevel="0" collapsed="false">
      <c r="A14" s="59"/>
      <c r="B14" s="59"/>
      <c r="C14" s="59"/>
      <c r="D14" s="59"/>
      <c r="E14" s="59"/>
      <c r="F14" s="59"/>
      <c r="G14" s="59"/>
      <c r="H14" s="60"/>
      <c r="I14" s="59"/>
    </row>
    <row r="15" customFormat="false" ht="21.75" hidden="false" customHeight="true" outlineLevel="0" collapsed="false">
      <c r="A15" s="61"/>
      <c r="B15" s="61"/>
      <c r="C15" s="61"/>
      <c r="D15" s="61"/>
      <c r="E15" s="61"/>
      <c r="F15" s="61"/>
      <c r="G15" s="61"/>
      <c r="H15" s="62"/>
      <c r="I15" s="61"/>
    </row>
    <row r="16" customFormat="false" ht="21.75" hidden="false" customHeight="true" outlineLevel="0" collapsed="false">
      <c r="A16" s="59"/>
      <c r="B16" s="59"/>
      <c r="C16" s="59"/>
      <c r="D16" s="59"/>
      <c r="E16" s="59"/>
      <c r="F16" s="59"/>
      <c r="G16" s="59"/>
      <c r="H16" s="60"/>
      <c r="I16" s="59"/>
    </row>
    <row r="17" customFormat="false" ht="21.75" hidden="false" customHeight="true" outlineLevel="0" collapsed="false">
      <c r="A17" s="61"/>
      <c r="B17" s="61"/>
      <c r="C17" s="61"/>
      <c r="D17" s="61"/>
      <c r="E17" s="61"/>
      <c r="F17" s="61"/>
      <c r="G17" s="61"/>
      <c r="H17" s="62"/>
      <c r="I17" s="61"/>
    </row>
    <row r="18" customFormat="false" ht="21.75" hidden="false" customHeight="true" outlineLevel="0" collapsed="false">
      <c r="A18" s="59"/>
      <c r="B18" s="59"/>
      <c r="C18" s="59"/>
      <c r="D18" s="59"/>
      <c r="E18" s="59"/>
      <c r="F18" s="59"/>
      <c r="G18" s="59"/>
      <c r="H18" s="60"/>
      <c r="I18" s="59"/>
    </row>
    <row r="19" customFormat="false" ht="21.75" hidden="false" customHeight="true" outlineLevel="0" collapsed="false">
      <c r="A19" s="61"/>
      <c r="B19" s="61"/>
      <c r="C19" s="61"/>
      <c r="D19" s="61"/>
      <c r="E19" s="61"/>
      <c r="F19" s="61"/>
      <c r="G19" s="61"/>
      <c r="H19" s="62"/>
      <c r="I19" s="61"/>
    </row>
    <row r="20" customFormat="false" ht="21.75" hidden="false" customHeight="true" outlineLevel="0" collapsed="false">
      <c r="A20" s="59"/>
      <c r="B20" s="59"/>
      <c r="C20" s="59"/>
      <c r="D20" s="59"/>
      <c r="E20" s="59"/>
      <c r="F20" s="59"/>
      <c r="G20" s="59"/>
      <c r="H20" s="60"/>
      <c r="I20" s="59"/>
    </row>
    <row r="21" customFormat="false" ht="21.75" hidden="false" customHeight="true" outlineLevel="0" collapsed="false">
      <c r="A21" s="61"/>
      <c r="B21" s="61"/>
      <c r="C21" s="61"/>
      <c r="D21" s="61"/>
      <c r="E21" s="61"/>
      <c r="F21" s="61"/>
      <c r="G21" s="61"/>
      <c r="H21" s="62"/>
      <c r="I21" s="61"/>
    </row>
    <row r="23" customFormat="false" ht="18" hidden="false" customHeight="true" outlineLevel="0" collapsed="false">
      <c r="A23" s="63" t="s">
        <v>174</v>
      </c>
      <c r="B23" s="63"/>
      <c r="C23" s="63"/>
      <c r="D23" s="63"/>
      <c r="E23" s="63"/>
      <c r="F23" s="63"/>
      <c r="G23" s="63"/>
      <c r="H23" s="63"/>
      <c r="I23" s="63"/>
    </row>
  </sheetData>
  <mergeCells count="3">
    <mergeCell ref="A1:I1"/>
    <mergeCell ref="A2:I2"/>
    <mergeCell ref="A23:I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60"/>
    <col collapsed="false" customWidth="true" hidden="false" outlineLevel="0" max="4" min="4" style="0" width="4"/>
  </cols>
  <sheetData>
    <row r="1" customFormat="false" ht="37.5" hidden="false" customHeight="true" outlineLevel="0" collapsed="false">
      <c r="B1" s="1" t="s">
        <v>175</v>
      </c>
      <c r="C1" s="1"/>
    </row>
    <row r="2" customFormat="false" ht="19.5" hidden="false" customHeight="true" outlineLevel="0" collapsed="false">
      <c r="B2" s="2" t="s">
        <v>176</v>
      </c>
      <c r="C2" s="2"/>
    </row>
    <row r="3" customFormat="false" ht="7.5" hidden="false" customHeight="true" outlineLevel="0" collapsed="false"/>
    <row r="4" customFormat="false" ht="25.5" hidden="false" customHeight="true" outlineLevel="0" collapsed="false">
      <c r="B4" s="64" t="s">
        <v>177</v>
      </c>
      <c r="C4" s="64"/>
    </row>
    <row r="5" customFormat="false" ht="19.5" hidden="false" customHeight="true" outlineLevel="0" collapsed="false">
      <c r="B5" s="38" t="s">
        <v>178</v>
      </c>
      <c r="C5" s="65" t="s">
        <v>179</v>
      </c>
    </row>
    <row r="6" customFormat="false" ht="19.5" hidden="false" customHeight="true" outlineLevel="0" collapsed="false">
      <c r="B6" s="38" t="s">
        <v>180</v>
      </c>
      <c r="C6" s="65" t="s">
        <v>181</v>
      </c>
    </row>
    <row r="7" customFormat="false" ht="19.5" hidden="false" customHeight="true" outlineLevel="0" collapsed="false">
      <c r="B7" s="38" t="s">
        <v>182</v>
      </c>
      <c r="C7" s="65" t="s">
        <v>183</v>
      </c>
    </row>
    <row r="8" customFormat="false" ht="19.5" hidden="false" customHeight="true" outlineLevel="0" collapsed="false">
      <c r="B8" s="38" t="s">
        <v>184</v>
      </c>
      <c r="C8" s="65" t="s">
        <v>185</v>
      </c>
    </row>
    <row r="9" customFormat="false" ht="19.5" hidden="false" customHeight="true" outlineLevel="0" collapsed="false">
      <c r="B9" s="38" t="s">
        <v>186</v>
      </c>
      <c r="C9" s="65" t="s">
        <v>187</v>
      </c>
    </row>
    <row r="10" customFormat="false" ht="7.5" hidden="false" customHeight="true" outlineLevel="0" collapsed="false"/>
    <row r="11" customFormat="false" ht="25.5" hidden="false" customHeight="true" outlineLevel="0" collapsed="false">
      <c r="B11" s="64" t="s">
        <v>188</v>
      </c>
      <c r="C11" s="64"/>
    </row>
    <row r="12" customFormat="false" ht="19.5" hidden="false" customHeight="true" outlineLevel="0" collapsed="false">
      <c r="B12" s="38" t="s">
        <v>189</v>
      </c>
      <c r="C12" s="65" t="s">
        <v>190</v>
      </c>
    </row>
    <row r="13" customFormat="false" ht="19.5" hidden="false" customHeight="true" outlineLevel="0" collapsed="false">
      <c r="B13" s="38" t="s">
        <v>191</v>
      </c>
      <c r="C13" s="65" t="s">
        <v>192</v>
      </c>
    </row>
    <row r="14" customFormat="false" ht="19.5" hidden="false" customHeight="true" outlineLevel="0" collapsed="false">
      <c r="B14" s="38" t="s">
        <v>193</v>
      </c>
      <c r="C14" s="65" t="s">
        <v>194</v>
      </c>
    </row>
    <row r="15" customFormat="false" ht="19.5" hidden="false" customHeight="true" outlineLevel="0" collapsed="false">
      <c r="B15" s="38" t="s">
        <v>195</v>
      </c>
      <c r="C15" s="65" t="s">
        <v>196</v>
      </c>
    </row>
    <row r="16" customFormat="false" ht="7.5" hidden="false" customHeight="true" outlineLevel="0" collapsed="false"/>
    <row r="17" customFormat="false" ht="25.5" hidden="false" customHeight="true" outlineLevel="0" collapsed="false">
      <c r="B17" s="64" t="s">
        <v>197</v>
      </c>
      <c r="C17" s="64"/>
    </row>
    <row r="18" customFormat="false" ht="19.5" hidden="false" customHeight="true" outlineLevel="0" collapsed="false">
      <c r="B18" s="38" t="s">
        <v>198</v>
      </c>
      <c r="C18" s="65" t="s">
        <v>199</v>
      </c>
    </row>
    <row r="19" customFormat="false" ht="19.5" hidden="false" customHeight="true" outlineLevel="0" collapsed="false">
      <c r="B19" s="38" t="s">
        <v>200</v>
      </c>
      <c r="C19" s="65" t="s">
        <v>201</v>
      </c>
    </row>
    <row r="20" customFormat="false" ht="19.5" hidden="false" customHeight="true" outlineLevel="0" collapsed="false">
      <c r="B20" s="38" t="s">
        <v>202</v>
      </c>
      <c r="C20" s="65" t="s">
        <v>203</v>
      </c>
    </row>
    <row r="21" customFormat="false" ht="19.5" hidden="false" customHeight="true" outlineLevel="0" collapsed="false">
      <c r="B21" s="38" t="s">
        <v>204</v>
      </c>
      <c r="C21" s="65" t="s">
        <v>205</v>
      </c>
    </row>
    <row r="22" customFormat="false" ht="19.5" hidden="false" customHeight="true" outlineLevel="0" collapsed="false">
      <c r="B22" s="38" t="s">
        <v>206</v>
      </c>
      <c r="C22" s="65" t="s">
        <v>207</v>
      </c>
    </row>
    <row r="23" customFormat="false" ht="19.5" hidden="false" customHeight="true" outlineLevel="0" collapsed="false">
      <c r="B23" s="38" t="s">
        <v>208</v>
      </c>
      <c r="C23" s="65" t="s">
        <v>209</v>
      </c>
    </row>
    <row r="24" customFormat="false" ht="7.5" hidden="false" customHeight="true" outlineLevel="0" collapsed="false"/>
    <row r="25" customFormat="false" ht="25.5" hidden="false" customHeight="true" outlineLevel="0" collapsed="false">
      <c r="B25" s="64" t="s">
        <v>210</v>
      </c>
      <c r="C25" s="64"/>
    </row>
    <row r="26" customFormat="false" ht="19.5" hidden="false" customHeight="true" outlineLevel="0" collapsed="false">
      <c r="B26" s="38" t="s">
        <v>93</v>
      </c>
      <c r="C26" s="65" t="s">
        <v>211</v>
      </c>
    </row>
    <row r="27" customFormat="false" ht="19.5" hidden="false" customHeight="true" outlineLevel="0" collapsed="false">
      <c r="B27" s="38" t="s">
        <v>116</v>
      </c>
      <c r="C27" s="65" t="s">
        <v>212</v>
      </c>
    </row>
    <row r="28" customFormat="false" ht="19.5" hidden="false" customHeight="true" outlineLevel="0" collapsed="false">
      <c r="B28" s="38" t="s">
        <v>213</v>
      </c>
      <c r="C28" s="65" t="s">
        <v>214</v>
      </c>
    </row>
    <row r="29" customFormat="false" ht="19.5" hidden="false" customHeight="true" outlineLevel="0" collapsed="false">
      <c r="B29" s="38" t="s">
        <v>215</v>
      </c>
      <c r="C29" s="65" t="s">
        <v>216</v>
      </c>
    </row>
    <row r="30" customFormat="false" ht="19.5" hidden="false" customHeight="true" outlineLevel="0" collapsed="false">
      <c r="B30" s="38" t="s">
        <v>217</v>
      </c>
      <c r="C30" s="65" t="s">
        <v>218</v>
      </c>
    </row>
    <row r="31" customFormat="false" ht="7.5" hidden="false" customHeight="true" outlineLevel="0" collapsed="false"/>
    <row r="32" customFormat="false" ht="25.5" hidden="false" customHeight="true" outlineLevel="0" collapsed="false">
      <c r="B32" s="64" t="s">
        <v>219</v>
      </c>
      <c r="C32" s="64"/>
    </row>
    <row r="33" customFormat="false" ht="19.5" hidden="false" customHeight="true" outlineLevel="0" collapsed="false">
      <c r="B33" s="38" t="s">
        <v>220</v>
      </c>
      <c r="C33" s="65" t="s">
        <v>221</v>
      </c>
    </row>
    <row r="34" customFormat="false" ht="19.5" hidden="false" customHeight="true" outlineLevel="0" collapsed="false">
      <c r="B34" s="38" t="s">
        <v>222</v>
      </c>
      <c r="C34" s="65" t="s">
        <v>223</v>
      </c>
    </row>
    <row r="35" customFormat="false" ht="19.5" hidden="false" customHeight="true" outlineLevel="0" collapsed="false">
      <c r="B35" s="38" t="s">
        <v>224</v>
      </c>
      <c r="C35" s="65" t="s">
        <v>225</v>
      </c>
    </row>
    <row r="36" customFormat="false" ht="19.5" hidden="false" customHeight="true" outlineLevel="0" collapsed="false">
      <c r="B36" s="38" t="s">
        <v>226</v>
      </c>
      <c r="C36" s="65" t="s">
        <v>227</v>
      </c>
    </row>
  </sheetData>
  <mergeCells count="7">
    <mergeCell ref="B1:C1"/>
    <mergeCell ref="B2:C2"/>
    <mergeCell ref="B4:C4"/>
    <mergeCell ref="B11:C11"/>
    <mergeCell ref="B17:C17"/>
    <mergeCell ref="B25:C25"/>
    <mergeCell ref="B32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2026-03-17T08:00:45Z</dcterms:created>
  <dc:creator>openpyxl</dc:creator>
  <dc:description/>
  <dc:language>en-US</dc:language>
  <cp:lastModifiedBy/>
  <dcterms:modified xsi:type="dcterms:W3CDTF">2026-03-17T08:00:45Z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