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ckpit" sheetId="1" state="visible" r:id="rId2"/>
    <sheet name="Annahmen" sheetId="2" state="visible" r:id="rId3"/>
    <sheet name="Kosten" sheetId="3" state="visible" r:id="rId4"/>
    <sheet name="Nutzen" sheetId="4" state="visible" r:id="rId5"/>
    <sheet name="Cashflow" sheetId="5" state="visible" r:id="rId6"/>
    <sheet name="ROI-Rechner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<sst xmlns="http://schemas.openxmlformats.org/spreadsheetml/2006/main" count="214" uniqueCount="170">
  <si>
    <t xml:space="preserve">BUSINESS CASE – MANAGEMENT SUMMARY</t>
  </si>
  <si>
    <t xml:space="preserve">KEY PERFORMANCE INDICATORS</t>
  </si>
  <si>
    <t xml:space="preserve">ROI (%)</t>
  </si>
  <si>
    <t xml:space="preserve">NPV (€)</t>
  </si>
  <si>
    <t xml:space="preserve">Payback (Jahre)</t>
  </si>
  <si>
    <t xml:space="preserve">Gesamtkosten (€)</t>
  </si>
  <si>
    <t xml:space="preserve">Gesamtnutzen (€)</t>
  </si>
  <si>
    <t xml:space="preserve">SZENARIO-VERGLEICH</t>
  </si>
  <si>
    <t xml:space="preserve">Szenario</t>
  </si>
  <si>
    <t xml:space="preserve">Bewertung</t>
  </si>
  <si>
    <t xml:space="preserve">Base Case</t>
  </si>
  <si>
    <t xml:space="preserve">Basis</t>
  </si>
  <si>
    <t xml:space="preserve">Best Case</t>
  </si>
  <si>
    <t xml:space="preserve">Optimistisch</t>
  </si>
  <si>
    <t xml:space="preserve">Worst Case</t>
  </si>
  <si>
    <t xml:space="preserve">Konservativ</t>
  </si>
  <si>
    <t xml:space="preserve">PROJEKTBESCHREIBUNG</t>
  </si>
  <si>
    <t xml:space="preserve">Projektname:</t>
  </si>
  <si>
    <t xml:space="preserve">Verantwortlicher:</t>
  </si>
  <si>
    <t xml:space="preserve">Startdatum:</t>
  </si>
  <si>
    <t xml:space="preserve">Laufzeit (Jahre):</t>
  </si>
  <si>
    <t xml:space="preserve">Diskontierungsrate:</t>
  </si>
  <si>
    <t xml:space="preserve">Status:</t>
  </si>
  <si>
    <t xml:space="preserve">Vorlage: Business Case | Alle Werte in Euro (€) | Formeln sind dynamisch – Annahmen unter Tab 'Annahmen'</t>
  </si>
  <si>
    <t xml:space="preserve">ANNAHMEN &amp; PARAMETER</t>
  </si>
  <si>
    <t xml:space="preserve">Alle blau markierten Zellen sind Eingabefelder. Gelb = Schlüsselannahme.</t>
  </si>
  <si>
    <t xml:space="preserve">PROJEKTINFORMATIONEN</t>
  </si>
  <si>
    <t xml:space="preserve">Projektname</t>
  </si>
  <si>
    <t xml:space="preserve">Mein Business Case Projekt</t>
  </si>
  <si>
    <t xml:space="preserve">Frei wählbar</t>
  </si>
  <si>
    <t xml:space="preserve">Verantwortlicher</t>
  </si>
  <si>
    <t xml:space="preserve">Max Mustermann</t>
  </si>
  <si>
    <t xml:space="preserve">Name des Projektleiters</t>
  </si>
  <si>
    <t xml:space="preserve">Startdatum</t>
  </si>
  <si>
    <t xml:space="preserve">2025-01-01</t>
  </si>
  <si>
    <t xml:space="preserve">Format: JJJJ-MM-TT</t>
  </si>
  <si>
    <t xml:space="preserve">Laufzeit (Jahre)</t>
  </si>
  <si>
    <t xml:space="preserve">Anzahl Jahre für Berechnung (1–10)</t>
  </si>
  <si>
    <t xml:space="preserve">Diskontierungsrate</t>
  </si>
  <si>
    <t xml:space="preserve">Für NPV-Berechnung (z.B. WACC)</t>
  </si>
  <si>
    <t xml:space="preserve">Status</t>
  </si>
  <si>
    <t xml:space="preserve">In Planung</t>
  </si>
  <si>
    <t xml:space="preserve">z.B. In Planung / Genehmigt / Abgeschlossen</t>
  </si>
  <si>
    <t xml:space="preserve">FINANZIELLE ANNAHMEN</t>
  </si>
  <si>
    <t xml:space="preserve">Inflationsrate / OPEX-Steigerung</t>
  </si>
  <si>
    <t xml:space="preserve">Jährliche Kostensteigerung</t>
  </si>
  <si>
    <t xml:space="preserve">Umsatzwachstum (Best Case)</t>
  </si>
  <si>
    <t xml:space="preserve">Aufschlag auf Base-Case Nutzen</t>
  </si>
  <si>
    <t xml:space="preserve">Umsatzwachstum (Worst Case)</t>
  </si>
  <si>
    <t xml:space="preserve">Abschlag auf Base-Case Nutzen</t>
  </si>
  <si>
    <t xml:space="preserve">Contingency-Puffer (Kosten)</t>
  </si>
  <si>
    <t xml:space="preserve">Empfohlen: 10–20 %</t>
  </si>
  <si>
    <t xml:space="preserve">Körperschaftsteuersatz</t>
  </si>
  <si>
    <t xml:space="preserve">Für Nachsteuer-ROI Anpassung</t>
  </si>
  <si>
    <t xml:space="preserve">FARBLEGENDE</t>
  </si>
  <si>
    <t xml:space="preserve">Blau (Text)</t>
  </si>
  <si>
    <t xml:space="preserve">Eingabewert – bitte anpassen</t>
  </si>
  <si>
    <t xml:space="preserve">Schwarz (Text)</t>
  </si>
  <si>
    <t xml:space="preserve">Formel – automatisch berechnet</t>
  </si>
  <si>
    <t xml:space="preserve">Grün (Text)</t>
  </si>
  <si>
    <t xml:space="preserve">Verknüpfung aus einem anderen Tabellenblatt</t>
  </si>
  <si>
    <t xml:space="preserve">Gelbe Zelle</t>
  </si>
  <si>
    <t xml:space="preserve">Schlüsselannahme – besondere Aufmerksamkeit</t>
  </si>
  <si>
    <t xml:space="preserve">KOSTENPLAN (CAPEX &amp; OPEX)</t>
  </si>
  <si>
    <t xml:space="preserve">Kostenposition</t>
  </si>
  <si>
    <t xml:space="preserve">Typ</t>
  </si>
  <si>
    <t xml:space="preserve">Jahr 0</t>
  </si>
  <si>
    <t xml:space="preserve">Jahr 1</t>
  </si>
  <si>
    <t xml:space="preserve">Jahr 2</t>
  </si>
  <si>
    <t xml:space="preserve">Jahr 3</t>
  </si>
  <si>
    <t xml:space="preserve">Jahr 4</t>
  </si>
  <si>
    <t xml:space="preserve">Gesamt</t>
  </si>
  <si>
    <t xml:space="preserve">EINMALKOSTEN (CAPEX – Capital Expenditure)</t>
  </si>
  <si>
    <t xml:space="preserve">Hardware / Server</t>
  </si>
  <si>
    <t xml:space="preserve">CAPEX</t>
  </si>
  <si>
    <t xml:space="preserve">Software-Lizenzen (einmalig)</t>
  </si>
  <si>
    <t xml:space="preserve">Implementierung / Beratung</t>
  </si>
  <si>
    <t xml:space="preserve">Schulungen (Einführung)</t>
  </si>
  <si>
    <t xml:space="preserve">Sonstiges CAPEX</t>
  </si>
  <si>
    <t xml:space="preserve">CAPEX Gesamt</t>
  </si>
  <si>
    <t xml:space="preserve">LAUFENDE KOSTEN (OPEX – Operational Expenditure)</t>
  </si>
  <si>
    <t xml:space="preserve">Softwarewartung / SLA</t>
  </si>
  <si>
    <t xml:space="preserve">OPEX</t>
  </si>
  <si>
    <t xml:space="preserve">Personalkosten (FTE)</t>
  </si>
  <si>
    <t xml:space="preserve">Energie / Infrastruktur</t>
  </si>
  <si>
    <t xml:space="preserve">Support &amp; Hotline</t>
  </si>
  <si>
    <t xml:space="preserve">Sonstiges OPEX</t>
  </si>
  <si>
    <t xml:space="preserve">OPEX Gesamt</t>
  </si>
  <si>
    <t xml:space="preserve">GESAMTKOSTEN (inkl. Contingency)</t>
  </si>
  <si>
    <t xml:space="preserve">NUTZENPLAN (TANGIBLE &amp; INTANGIBLE BENEFITS)</t>
  </si>
  <si>
    <t xml:space="preserve">Nutzenkategorie</t>
  </si>
  <si>
    <t xml:space="preserve">DIREKT MESSBARE EINSPARUNGEN (Tangible Benefits)</t>
  </si>
  <si>
    <t xml:space="preserve">Personalkosten-Einsparung (FTE-Reduktion)</t>
  </si>
  <si>
    <t xml:space="preserve">Tangible</t>
  </si>
  <si>
    <t xml:space="preserve">Prozesseffizienz / Zeitersparnis</t>
  </si>
  <si>
    <t xml:space="preserve">Reduktion externer Dienstleister</t>
  </si>
  <si>
    <t xml:space="preserve">Materialkosten-Einsparung</t>
  </si>
  <si>
    <t xml:space="preserve">Sonstige direkte Einsparungen</t>
  </si>
  <si>
    <t xml:space="preserve">Tangible Benefits Gesamt</t>
  </si>
  <si>
    <t xml:space="preserve">INDIREKTE / SCHWER MESSBARE VORTEILE (Intangible Benefits, monetär bewertet)</t>
  </si>
  <si>
    <t xml:space="preserve">Kundenzufriedenheit / NPS-Verbesserung</t>
  </si>
  <si>
    <t xml:space="preserve">Intangible</t>
  </si>
  <si>
    <t xml:space="preserve">Mitarbeiterzufriedenheit / Fluktuation</t>
  </si>
  <si>
    <t xml:space="preserve">Markenimage / Wettbewerbsvorteil</t>
  </si>
  <si>
    <t xml:space="preserve">Risikoreduktion / Compliance</t>
  </si>
  <si>
    <t xml:space="preserve">Sonstige intangible Benefits</t>
  </si>
  <si>
    <t xml:space="preserve">Intangible Benefits Gesamt</t>
  </si>
  <si>
    <t xml:space="preserve">GESAMTNUTZEN</t>
  </si>
  <si>
    <t xml:space="preserve">CASHFLOW-ANALYSE &amp; FINANZKENNZAHLEN</t>
  </si>
  <si>
    <t xml:space="preserve">Position</t>
  </si>
  <si>
    <t xml:space="preserve">CASHFLOW-RECHNUNG (Base Case)</t>
  </si>
  <si>
    <t xml:space="preserve">Gesamtkosten (mit Contingency)</t>
  </si>
  <si>
    <t xml:space="preserve">Gesamtnutzen</t>
  </si>
  <si>
    <t xml:space="preserve">Netto-Cashflow</t>
  </si>
  <si>
    <t xml:space="preserve">Kumulierter Cashflow</t>
  </si>
  <si>
    <t xml:space="preserve">Abgezinster Cashflow (Diskontiert)</t>
  </si>
  <si>
    <t xml:space="preserve">SZENARIO-ANALYSE</t>
  </si>
  <si>
    <t xml:space="preserve">Nutzen (Best Case)</t>
  </si>
  <si>
    <t xml:space="preserve">Netto-CF (Best Case)</t>
  </si>
  <si>
    <t xml:space="preserve">Nutzen (Worst Case)</t>
  </si>
  <si>
    <t xml:space="preserve">Netto-CF (Worst Case)</t>
  </si>
  <si>
    <t xml:space="preserve">FINANZKENNZAHLEN (KPIs) – ALLE SZENARIEN</t>
  </si>
  <si>
    <t xml:space="preserve">Kennzahl</t>
  </si>
  <si>
    <t xml:space="preserve">Formel / Methode</t>
  </si>
  <si>
    <t xml:space="preserve">Summe aller Kosten inkl. Contingency</t>
  </si>
  <si>
    <t xml:space="preserve">Summe aller Benefits</t>
  </si>
  <si>
    <t xml:space="preserve">Netto-Ergebnis (€)</t>
  </si>
  <si>
    <t xml:space="preserve">Gesamtnutzen – Gesamtkosten</t>
  </si>
  <si>
    <t xml:space="preserve">ROI = (Nutzen–Kosten)/Kosten</t>
  </si>
  <si>
    <t xml:space="preserve">NPV – Base Case (€)</t>
  </si>
  <si>
    <t xml:space="preserve">NPV = Σ CF_t / (1+i)^t</t>
  </si>
  <si>
    <t xml:space="preserve">Payback-Dauer (Jahre)</t>
  </si>
  <si>
    <t xml:space="preserve">Investition / (jährl. Nutzen – OPEX)</t>
  </si>
  <si>
    <t xml:space="preserve">Benefit-Cost Ratio (BCR)</t>
  </si>
  <si>
    <t xml:space="preserve">BCR = Nutzen / Kosten (&gt;1 = positiv)</t>
  </si>
  <si>
    <t xml:space="preserve">ROI &amp; PAYBACK SCHNELL-RECHNER</t>
  </si>
  <si>
    <t xml:space="preserve">Tragen Sie Ihre Werte in die blauen Felder ein – Ergebnisse werden automatisch berechnet.</t>
  </si>
  <si>
    <t xml:space="preserve">EINGABEN</t>
  </si>
  <si>
    <t xml:space="preserve">Initiale Investition (CAPEX)</t>
  </si>
  <si>
    <t xml:space="preserve">Einmalige Anfangsinvestition</t>
  </si>
  <si>
    <t xml:space="preserve">Jährliche Betriebskosten</t>
  </si>
  <si>
    <t xml:space="preserve">Wiederkehrende OPEX pro Jahr</t>
  </si>
  <si>
    <t xml:space="preserve">Jährlicher Nutzen / Einnahmen</t>
  </si>
  <si>
    <t xml:space="preserve">Einsparungen + Mehreinnahmen p.a.</t>
  </si>
  <si>
    <t xml:space="preserve">Projektdauer in Jahren (1–10)</t>
  </si>
  <si>
    <t xml:space="preserve">Für NPV-Berechnung (z.B. 5 %)</t>
  </si>
  <si>
    <t xml:space="preserve">BERECHNETE ERGEBNISSE</t>
  </si>
  <si>
    <t xml:space="preserve">Gesamtkosten</t>
  </si>
  <si>
    <t xml:space="preserve">Initiale Investition + (OPEX × Jahre)</t>
  </si>
  <si>
    <t xml:space="preserve">Jährlicher Nutzen × Laufzeit</t>
  </si>
  <si>
    <t xml:space="preserve">Netto-Ergebnis</t>
  </si>
  <si>
    <t xml:space="preserve">ROI = (Nutzen–Kosten)/Kosten × 100</t>
  </si>
  <si>
    <t xml:space="preserve">Payback-Dauer</t>
  </si>
  <si>
    <t xml:space="preserve">Investition / (Nutzen – OPEX) pro Jahr</t>
  </si>
  <si>
    <t xml:space="preserve">NPV (Barwert)</t>
  </si>
  <si>
    <t xml:space="preserve">NPV = Σ CF_t / (1+i)^t; negative Jahr 0</t>
  </si>
  <si>
    <t xml:space="preserve">Benefit-Cost Ratio</t>
  </si>
  <si>
    <t xml:space="preserve">BCR &gt; 1 bedeutet positives Projekt</t>
  </si>
  <si>
    <t xml:space="preserve">FORMELN &amp; ERKLÄRUNGEN</t>
  </si>
  <si>
    <t xml:space="preserve">ROI</t>
  </si>
  <si>
    <t xml:space="preserve">ROI = (Gesamtnutzen – Gesamtkosten) / Gesamtkosten × 100</t>
  </si>
  <si>
    <t xml:space="preserve">Misst die Rentabilität relativ zu den Kosten. Ein positiver ROI ist Pflicht.</t>
  </si>
  <si>
    <t xml:space="preserve">NPV (Kapitalwert)</t>
  </si>
  <si>
    <t xml:space="preserve">NPV = Σ [ CF_t / (1+i)^t ] für t=0 bis n</t>
  </si>
  <si>
    <t xml:space="preserve">Berücksichtigt Zeitwert des Geldes. Positiver NPV = wertschöpfend.</t>
  </si>
  <si>
    <t xml:space="preserve">Payback = Initialinvestition / (jährl. Nutzen – jährl. OPEX)</t>
  </si>
  <si>
    <t xml:space="preserve">Gibt an, nach wie vielen Jahren sich die Investition amortisiert.</t>
  </si>
  <si>
    <t xml:space="preserve">BCR</t>
  </si>
  <si>
    <t xml:space="preserve">BCR = Gesamtnutzen / Gesamtkosten</t>
  </si>
  <si>
    <t xml:space="preserve">Benefit-Cost Ratio &gt; 1 bedeutet: mehr Nutzen als Kosten.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</si>
</sst>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%;\(0.0%\);\-"/>
    <numFmt numFmtId="166" formatCode="#,##0&quot; €&quot;;\(#,##0&quot; €)&quot;;\-"/>
    <numFmt numFmtId="167" formatCode="0.0&quot; Jahre&quot;"/>
    <numFmt numFmtId="168" formatCode="0&quot; Jahre&quot;"/>
    <numFmt numFmtId="169" formatCode="0.00&quot; Jahre&quot;"/>
    <numFmt numFmtId="170" formatCode="0.00\x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2"/>
      <color rgb="FF008000"/>
      <name val="Arial"/>
      <family val="0"/>
      <charset val="1"/>
    </font>
    <font>
      <b val="true"/>
      <sz val="11"/>
      <color rgb="FF07376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073763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94A3B8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475569"/>
      <name val="Arial"/>
      <family val="0"/>
      <charset val="1"/>
    </font>
    <font>
      <b val="true"/>
      <sz val="10"/>
      <color rgb="FF073763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475569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9"/>
      <color rgb="FF073763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73763"/>
        <bgColor rgb="FF0A4A85"/>
      </patternFill>
    </fill>
    <fill>
      <patternFill patternType="solid">
        <fgColor rgb="FFDCE6F1"/>
        <bgColor rgb="FFF1F5F9"/>
      </patternFill>
    </fill>
    <fill>
      <patternFill patternType="solid">
        <fgColor rgb="FFF1F5F9"/>
        <bgColor rgb="FFFFFFFF"/>
      </patternFill>
    </fill>
    <fill>
      <patternFill patternType="solid">
        <fgColor rgb="FF0A4A85"/>
        <bgColor rgb="FF073763"/>
      </patternFill>
    </fill>
    <fill>
      <patternFill patternType="solid">
        <fgColor rgb="FFFFFFFF"/>
        <bgColor rgb="FFF1F5F9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/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0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5F9"/>
      <rgbColor rgb="FFDCE6F1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4A3B8"/>
      <rgbColor rgb="FF073763"/>
      <rgbColor rgb="FF339966"/>
      <rgbColor rgb="FF003300"/>
      <rgbColor rgb="FF333300"/>
      <rgbColor rgb="FF993300"/>
      <rgbColor rgb="FF993366"/>
      <rgbColor rgb="FF0A4A85"/>
      <rgbColor rgb="FF47556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7" min="3" style="0" width="20"/>
  </cols>
  <sheetData>
    <row r="1" customFormat="false" ht="39.75" hidden="false" customHeight="true" outlineLevel="0" collapsed="false">
      <c r="B1" s="1" t="s">
        <v>0</v>
      </c>
      <c r="C1" s="1"/>
      <c r="D1" s="1"/>
      <c r="E1" s="1"/>
      <c r="F1" s="1"/>
      <c r="G1" s="1"/>
    </row>
    <row r="2" customFormat="false" ht="24" hidden="false" customHeight="true" outlineLevel="0" collapsed="false">
      <c r="B2" s="2" t="str">
        <f aca="false">Annahmen!B4</f>
        <v>Projektname</v>
      </c>
      <c r="C2" s="2"/>
      <c r="D2" s="2"/>
      <c r="E2" s="2"/>
      <c r="F2" s="2"/>
      <c r="G2" s="2"/>
    </row>
    <row r="4" customFormat="false" ht="19.5" hidden="false" customHeight="true" outlineLevel="0" collapsed="false">
      <c r="B4" s="3" t="s">
        <v>1</v>
      </c>
      <c r="C4" s="3"/>
      <c r="D4" s="3"/>
      <c r="E4" s="3"/>
      <c r="F4" s="3"/>
      <c r="G4" s="3"/>
    </row>
    <row r="5" customFormat="false" ht="21.75" hidden="false" customHeight="true" outlineLevel="0" collapsed="false"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</row>
    <row r="6" customFormat="false" ht="36" hidden="false" customHeight="true" outlineLevel="0" collapsed="false">
      <c r="C6" s="5" t="n">
        <f aca="false">Cashflow!C30</f>
        <v>0.35355309041658</v>
      </c>
      <c r="D6" s="6" t="n">
        <f aca="false">Cashflow!C31</f>
        <v>39535.0615227194</v>
      </c>
      <c r="E6" s="7" t="n">
        <f aca="false">Cashflow!C32</f>
        <v>2.19885277246654</v>
      </c>
      <c r="F6" s="6" t="n">
        <f aca="false">Cashflow!C28</f>
        <v>147555.35</v>
      </c>
      <c r="G6" s="6" t="n">
        <f aca="false">Cashflow!C29</f>
        <v>199724</v>
      </c>
    </row>
    <row r="7" customFormat="false" ht="18" hidden="false" customHeight="true" outlineLevel="0" collapsed="false"/>
    <row r="8" customFormat="false" ht="13.5" hidden="false" customHeight="true" outlineLevel="0" collapsed="false"/>
    <row r="9" customFormat="false" ht="19.5" hidden="false" customHeight="true" outlineLevel="0" collapsed="false">
      <c r="B9" s="3" t="s">
        <v>7</v>
      </c>
      <c r="C9" s="3"/>
      <c r="D9" s="3"/>
      <c r="E9" s="3"/>
      <c r="F9" s="3"/>
      <c r="G9" s="3"/>
    </row>
    <row r="10" customFormat="false" ht="21.75" hidden="false" customHeight="true" outlineLevel="0" collapsed="false">
      <c r="B10" s="4" t="s">
        <v>8</v>
      </c>
      <c r="C10" s="4" t="s">
        <v>2</v>
      </c>
      <c r="D10" s="4" t="s">
        <v>3</v>
      </c>
      <c r="E10" s="4" t="s">
        <v>4</v>
      </c>
      <c r="F10" s="4" t="s">
        <v>6</v>
      </c>
      <c r="G10" s="4" t="s">
        <v>9</v>
      </c>
    </row>
    <row r="11" customFormat="false" ht="21.75" hidden="false" customHeight="true" outlineLevel="0" collapsed="false">
      <c r="B11" s="8" t="s">
        <v>10</v>
      </c>
      <c r="C11" s="9" t="n">
        <f aca="false">Cashflow!C30</f>
        <v>0.35355309041658</v>
      </c>
      <c r="D11" s="10" t="n">
        <f aca="false">Cashflow!C31</f>
        <v>39535.0615227194</v>
      </c>
      <c r="E11" s="11" t="n">
        <f aca="false">Cashflow!C32</f>
        <v>2.19885277246654</v>
      </c>
      <c r="F11" s="10" t="n">
        <f aca="false">Cashflow!C29</f>
        <v>199724</v>
      </c>
      <c r="G11" s="8" t="s">
        <v>11</v>
      </c>
    </row>
    <row r="12" customFormat="false" ht="21.75" hidden="false" customHeight="true" outlineLevel="0" collapsed="false">
      <c r="B12" s="12" t="s">
        <v>12</v>
      </c>
      <c r="C12" s="13" t="n">
        <f aca="false">Cashflow!D30</f>
        <v>0.488908399458238</v>
      </c>
      <c r="D12" s="14" t="n">
        <f aca="false">Cashflow!D31</f>
        <v>72141.0500000001</v>
      </c>
      <c r="E12" s="15" t="n">
        <f aca="false">Cashflow!D32</f>
        <v>1.8578352180937</v>
      </c>
      <c r="F12" s="14" t="n">
        <f aca="false">Cashflow!D29</f>
        <v>219696.4</v>
      </c>
      <c r="G12" s="12" t="s">
        <v>13</v>
      </c>
    </row>
    <row r="13" customFormat="false" ht="21.75" hidden="false" customHeight="true" outlineLevel="0" collapsed="false">
      <c r="B13" s="8" t="s">
        <v>14</v>
      </c>
      <c r="C13" s="9" t="n">
        <f aca="false">Cashflow!E30</f>
        <v>0.150520126854093</v>
      </c>
      <c r="D13" s="10" t="n">
        <f aca="false">Cashflow!E31</f>
        <v>22210.05</v>
      </c>
      <c r="E13" s="11" t="n">
        <f aca="false">Cashflow!E32</f>
        <v>2.87198441636282</v>
      </c>
      <c r="F13" s="10" t="n">
        <f aca="false">Cashflow!E29</f>
        <v>169765.4</v>
      </c>
      <c r="G13" s="8" t="s">
        <v>15</v>
      </c>
    </row>
    <row r="15" customFormat="false" ht="19.5" hidden="false" customHeight="true" outlineLevel="0" collapsed="false">
      <c r="B15" s="3" t="s">
        <v>16</v>
      </c>
      <c r="C15" s="3"/>
      <c r="D15" s="3"/>
      <c r="E15" s="3"/>
      <c r="F15" s="3"/>
      <c r="G15" s="3"/>
    </row>
    <row r="16" customFormat="false" ht="21.75" hidden="false" customHeight="true" outlineLevel="0" collapsed="false">
      <c r="B16" s="16" t="s">
        <v>17</v>
      </c>
      <c r="C16" s="17" t="str">
        <f aca="false">Annahmen!B4</f>
        <v>Projektname</v>
      </c>
      <c r="D16" s="17"/>
      <c r="E16" s="17"/>
      <c r="F16" s="17"/>
      <c r="G16" s="17"/>
    </row>
    <row r="17" customFormat="false" ht="21.75" hidden="false" customHeight="true" outlineLevel="0" collapsed="false">
      <c r="B17" s="16" t="s">
        <v>18</v>
      </c>
      <c r="C17" s="17" t="str">
        <f aca="false">Annahmen!B5</f>
        <v>Verantwortlicher</v>
      </c>
      <c r="D17" s="17"/>
      <c r="E17" s="17"/>
      <c r="F17" s="17"/>
      <c r="G17" s="17"/>
    </row>
    <row r="18" customFormat="false" ht="21.75" hidden="false" customHeight="true" outlineLevel="0" collapsed="false">
      <c r="B18" s="16" t="s">
        <v>19</v>
      </c>
      <c r="C18" s="17" t="str">
        <f aca="false">Annahmen!B6</f>
        <v>Startdatum</v>
      </c>
      <c r="D18" s="17"/>
      <c r="E18" s="17"/>
      <c r="F18" s="17"/>
      <c r="G18" s="17"/>
    </row>
    <row r="19" customFormat="false" ht="21.75" hidden="false" customHeight="true" outlineLevel="0" collapsed="false">
      <c r="B19" s="16" t="s">
        <v>20</v>
      </c>
      <c r="C19" s="17" t="str">
        <f aca="false">Annahmen!B7</f>
        <v>Laufzeit (Jahre)</v>
      </c>
      <c r="D19" s="17"/>
      <c r="E19" s="17"/>
      <c r="F19" s="17"/>
      <c r="G19" s="17"/>
    </row>
    <row r="20" customFormat="false" ht="21.75" hidden="false" customHeight="true" outlineLevel="0" collapsed="false">
      <c r="B20" s="16" t="s">
        <v>21</v>
      </c>
      <c r="C20" s="18" t="str">
        <f aca="false">Annahmen!B8</f>
        <v>Diskontierungsrate</v>
      </c>
      <c r="D20" s="18"/>
      <c r="E20" s="18"/>
      <c r="F20" s="18"/>
      <c r="G20" s="18"/>
    </row>
    <row r="21" customFormat="false" ht="21.75" hidden="false" customHeight="true" outlineLevel="0" collapsed="false">
      <c r="B21" s="16" t="s">
        <v>22</v>
      </c>
      <c r="C21" s="19" t="str">
        <f aca="false">Annahmen!B9</f>
        <v>Status</v>
      </c>
      <c r="D21" s="19"/>
      <c r="E21" s="19"/>
      <c r="F21" s="19"/>
      <c r="G21" s="19"/>
    </row>
    <row r="23" customFormat="false" ht="21.75" hidden="false" customHeight="true" outlineLevel="0" collapsed="false">
      <c r="B23" s="20" t="s">
        <v>23</v>
      </c>
      <c r="C23" s="20"/>
      <c r="D23" s="20"/>
      <c r="E23" s="20"/>
      <c r="F23" s="20"/>
      <c r="G23" s="20"/>
    </row>
  </sheetData>
  <mergeCells count="12">
    <mergeCell ref="B1:G1"/>
    <mergeCell ref="B2:G2"/>
    <mergeCell ref="B4:G4"/>
    <mergeCell ref="B9:G9"/>
    <mergeCell ref="B15:G15"/>
    <mergeCell ref="C16:G16"/>
    <mergeCell ref="C17:G17"/>
    <mergeCell ref="C18:G18"/>
    <mergeCell ref="C19:G19"/>
    <mergeCell ref="C20:G20"/>
    <mergeCell ref="C21:G21"/>
    <mergeCell ref="B23:G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5"/>
    <col collapsed="false" customWidth="true" hidden="false" outlineLevel="0" max="3" min="3" style="0" width="22"/>
    <col collapsed="false" customWidth="true" hidden="false" outlineLevel="0" max="4" min="4" style="0" width="35"/>
    <col collapsed="false" customWidth="true" hidden="false" outlineLevel="0" max="6" min="5" style="0" width="22"/>
  </cols>
  <sheetData>
    <row r="1" customFormat="false" ht="37.5" hidden="false" customHeight="true" outlineLevel="0" collapsed="false">
      <c r="B1" s="21" t="s">
        <v>24</v>
      </c>
      <c r="C1" s="21"/>
      <c r="D1" s="21"/>
      <c r="E1" s="21"/>
      <c r="F1" s="21"/>
    </row>
    <row r="2" customFormat="false" ht="18" hidden="false" customHeight="true" outlineLevel="0" collapsed="false">
      <c r="B2" s="22" t="s">
        <v>25</v>
      </c>
      <c r="C2" s="22"/>
      <c r="D2" s="22"/>
      <c r="E2" s="22"/>
      <c r="F2" s="22"/>
    </row>
    <row r="3" customFormat="false" ht="21.75" hidden="false" customHeight="true" outlineLevel="0" collapsed="false">
      <c r="B3" s="23" t="s">
        <v>26</v>
      </c>
      <c r="C3" s="23"/>
      <c r="D3" s="23"/>
      <c r="E3" s="23"/>
      <c r="F3" s="23"/>
    </row>
    <row r="4" customFormat="false" ht="21.75" hidden="false" customHeight="true" outlineLevel="0" collapsed="false">
      <c r="B4" s="16" t="s">
        <v>27</v>
      </c>
      <c r="C4" s="24" t="s">
        <v>28</v>
      </c>
      <c r="D4" s="25" t="s">
        <v>29</v>
      </c>
    </row>
    <row r="5" customFormat="false" ht="21.75" hidden="false" customHeight="true" outlineLevel="0" collapsed="false">
      <c r="B5" s="26" t="s">
        <v>30</v>
      </c>
      <c r="C5" s="27" t="s">
        <v>31</v>
      </c>
      <c r="D5" s="28" t="s">
        <v>32</v>
      </c>
    </row>
    <row r="6" customFormat="false" ht="21.75" hidden="false" customHeight="true" outlineLevel="0" collapsed="false">
      <c r="B6" s="16" t="s">
        <v>33</v>
      </c>
      <c r="C6" s="24" t="s">
        <v>34</v>
      </c>
      <c r="D6" s="25" t="s">
        <v>35</v>
      </c>
    </row>
    <row r="7" customFormat="false" ht="21.75" hidden="false" customHeight="true" outlineLevel="0" collapsed="false">
      <c r="B7" s="26" t="s">
        <v>36</v>
      </c>
      <c r="C7" s="29" t="n">
        <v>5</v>
      </c>
      <c r="D7" s="28" t="s">
        <v>37</v>
      </c>
    </row>
    <row r="8" customFormat="false" ht="21.75" hidden="false" customHeight="true" outlineLevel="0" collapsed="false">
      <c r="B8" s="16" t="s">
        <v>38</v>
      </c>
      <c r="C8" s="30" t="n">
        <v>0.05</v>
      </c>
      <c r="D8" s="25" t="s">
        <v>39</v>
      </c>
    </row>
    <row r="9" customFormat="false" ht="21.75" hidden="false" customHeight="true" outlineLevel="0" collapsed="false">
      <c r="B9" s="26" t="s">
        <v>40</v>
      </c>
      <c r="C9" s="27" t="s">
        <v>41</v>
      </c>
      <c r="D9" s="28" t="s">
        <v>42</v>
      </c>
    </row>
    <row r="11" customFormat="false" ht="21.75" hidden="false" customHeight="true" outlineLevel="0" collapsed="false">
      <c r="B11" s="23" t="s">
        <v>43</v>
      </c>
      <c r="C11" s="23"/>
      <c r="D11" s="23"/>
      <c r="E11" s="23"/>
      <c r="F11" s="23"/>
    </row>
    <row r="12" customFormat="false" ht="21.75" hidden="false" customHeight="true" outlineLevel="0" collapsed="false">
      <c r="B12" s="16" t="s">
        <v>44</v>
      </c>
      <c r="C12" s="30" t="n">
        <v>0.02</v>
      </c>
      <c r="D12" s="25" t="s">
        <v>45</v>
      </c>
    </row>
    <row r="13" customFormat="false" ht="21.75" hidden="false" customHeight="true" outlineLevel="0" collapsed="false">
      <c r="B13" s="26" t="s">
        <v>46</v>
      </c>
      <c r="C13" s="30" t="n">
        <v>0.1</v>
      </c>
      <c r="D13" s="28" t="s">
        <v>47</v>
      </c>
    </row>
    <row r="14" customFormat="false" ht="21.75" hidden="false" customHeight="true" outlineLevel="0" collapsed="false">
      <c r="B14" s="16" t="s">
        <v>48</v>
      </c>
      <c r="C14" s="30" t="n">
        <v>-0.15</v>
      </c>
      <c r="D14" s="25" t="s">
        <v>49</v>
      </c>
    </row>
    <row r="15" customFormat="false" ht="21.75" hidden="false" customHeight="true" outlineLevel="0" collapsed="false">
      <c r="B15" s="26" t="s">
        <v>50</v>
      </c>
      <c r="C15" s="30" t="n">
        <v>0.15</v>
      </c>
      <c r="D15" s="28" t="s">
        <v>51</v>
      </c>
    </row>
    <row r="16" customFormat="false" ht="21.75" hidden="false" customHeight="true" outlineLevel="0" collapsed="false">
      <c r="B16" s="16" t="s">
        <v>52</v>
      </c>
      <c r="C16" s="30" t="n">
        <v>0.25</v>
      </c>
      <c r="D16" s="25" t="s">
        <v>53</v>
      </c>
    </row>
    <row r="18" customFormat="false" ht="21.75" hidden="false" customHeight="true" outlineLevel="0" collapsed="false">
      <c r="B18" s="23" t="s">
        <v>54</v>
      </c>
      <c r="C18" s="23"/>
      <c r="D18" s="23"/>
      <c r="E18" s="23"/>
      <c r="F18" s="23"/>
    </row>
    <row r="19" customFormat="false" ht="19.5" hidden="false" customHeight="true" outlineLevel="0" collapsed="false">
      <c r="B19" s="31" t="s">
        <v>55</v>
      </c>
      <c r="C19" s="32" t="s">
        <v>56</v>
      </c>
    </row>
    <row r="20" customFormat="false" ht="19.5" hidden="false" customHeight="true" outlineLevel="0" collapsed="false">
      <c r="B20" s="31" t="s">
        <v>57</v>
      </c>
      <c r="C20" s="32" t="s">
        <v>58</v>
      </c>
    </row>
    <row r="21" customFormat="false" ht="19.5" hidden="false" customHeight="true" outlineLevel="0" collapsed="false">
      <c r="B21" s="31" t="s">
        <v>59</v>
      </c>
      <c r="C21" s="32" t="s">
        <v>60</v>
      </c>
    </row>
    <row r="22" customFormat="false" ht="19.5" hidden="false" customHeight="true" outlineLevel="0" collapsed="false">
      <c r="B22" s="31" t="s">
        <v>61</v>
      </c>
      <c r="C22" s="32" t="s">
        <v>62</v>
      </c>
    </row>
  </sheetData>
  <mergeCells count="5">
    <mergeCell ref="B1:F1"/>
    <mergeCell ref="B2:F2"/>
    <mergeCell ref="B3:F3"/>
    <mergeCell ref="B11:F11"/>
    <mergeCell ref="B18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8" min="3" style="0" width="18"/>
    <col collapsed="false" customWidth="true" hidden="false" outlineLevel="0" max="9" min="9" style="0" width="22"/>
  </cols>
  <sheetData>
    <row r="1" customFormat="false" ht="37.5" hidden="false" customHeight="true" outlineLevel="0" collapsed="false">
      <c r="B1" s="21" t="s">
        <v>63</v>
      </c>
      <c r="C1" s="21"/>
      <c r="D1" s="21"/>
      <c r="E1" s="21"/>
      <c r="F1" s="21"/>
      <c r="G1" s="21"/>
      <c r="H1" s="21"/>
      <c r="I1" s="21"/>
    </row>
    <row r="2" customFormat="false" ht="21.75" hidden="false" customHeight="true" outlineLevel="0" collapsed="false">
      <c r="B2" s="4" t="s">
        <v>64</v>
      </c>
      <c r="C2" s="4" t="s">
        <v>65</v>
      </c>
      <c r="D2" s="4" t="s">
        <v>66</v>
      </c>
      <c r="E2" s="4" t="s">
        <v>67</v>
      </c>
      <c r="F2" s="4" t="s">
        <v>68</v>
      </c>
      <c r="G2" s="4" t="s">
        <v>69</v>
      </c>
      <c r="H2" s="4" t="s">
        <v>70</v>
      </c>
      <c r="I2" s="4" t="s">
        <v>71</v>
      </c>
    </row>
    <row r="3" customFormat="false" ht="21.75" hidden="false" customHeight="true" outlineLevel="0" collapsed="false">
      <c r="B3" s="23" t="s">
        <v>72</v>
      </c>
      <c r="C3" s="23"/>
      <c r="D3" s="23"/>
      <c r="E3" s="23"/>
      <c r="F3" s="23"/>
      <c r="G3" s="23"/>
      <c r="H3" s="23"/>
      <c r="I3" s="23"/>
    </row>
    <row r="4" customFormat="false" ht="21.75" hidden="false" customHeight="true" outlineLevel="0" collapsed="false">
      <c r="B4" s="33" t="s">
        <v>73</v>
      </c>
      <c r="C4" s="34" t="s">
        <v>74</v>
      </c>
      <c r="D4" s="35" t="n">
        <v>20000</v>
      </c>
      <c r="E4" s="35" t="n">
        <v>0</v>
      </c>
      <c r="F4" s="35" t="n">
        <v>0</v>
      </c>
      <c r="G4" s="35" t="n">
        <v>0</v>
      </c>
      <c r="H4" s="35" t="n">
        <v>0</v>
      </c>
      <c r="I4" s="36" t="n">
        <f aca="false">SUM(D4:H4)</f>
        <v>20000</v>
      </c>
    </row>
    <row r="5" customFormat="false" ht="21.75" hidden="false" customHeight="true" outlineLevel="0" collapsed="false">
      <c r="B5" s="37" t="s">
        <v>75</v>
      </c>
      <c r="C5" s="38" t="s">
        <v>74</v>
      </c>
      <c r="D5" s="39" t="n">
        <v>15000</v>
      </c>
      <c r="E5" s="39" t="n">
        <v>0</v>
      </c>
      <c r="F5" s="39" t="n">
        <v>0</v>
      </c>
      <c r="G5" s="39" t="n">
        <v>0</v>
      </c>
      <c r="H5" s="39" t="n">
        <v>0</v>
      </c>
      <c r="I5" s="40" t="n">
        <f aca="false">SUM(D5:H5)</f>
        <v>15000</v>
      </c>
    </row>
    <row r="6" customFormat="false" ht="21.75" hidden="false" customHeight="true" outlineLevel="0" collapsed="false">
      <c r="B6" s="33" t="s">
        <v>76</v>
      </c>
      <c r="C6" s="34" t="s">
        <v>74</v>
      </c>
      <c r="D6" s="35" t="n">
        <v>10000</v>
      </c>
      <c r="E6" s="35" t="n">
        <v>0</v>
      </c>
      <c r="F6" s="35" t="n">
        <v>0</v>
      </c>
      <c r="G6" s="35" t="n">
        <v>0</v>
      </c>
      <c r="H6" s="35" t="n">
        <v>0</v>
      </c>
      <c r="I6" s="36" t="n">
        <f aca="false">SUM(D6:H6)</f>
        <v>10000</v>
      </c>
    </row>
    <row r="7" customFormat="false" ht="21.75" hidden="false" customHeight="true" outlineLevel="0" collapsed="false">
      <c r="B7" s="37" t="s">
        <v>77</v>
      </c>
      <c r="C7" s="38" t="s">
        <v>74</v>
      </c>
      <c r="D7" s="39" t="n">
        <v>5000</v>
      </c>
      <c r="E7" s="39" t="n">
        <v>0</v>
      </c>
      <c r="F7" s="39" t="n">
        <v>0</v>
      </c>
      <c r="G7" s="39" t="n">
        <v>0</v>
      </c>
      <c r="H7" s="39" t="n">
        <v>0</v>
      </c>
      <c r="I7" s="40" t="n">
        <f aca="false">SUM(D7:H7)</f>
        <v>5000</v>
      </c>
    </row>
    <row r="8" customFormat="false" ht="21.75" hidden="false" customHeight="true" outlineLevel="0" collapsed="false">
      <c r="B8" s="33" t="s">
        <v>78</v>
      </c>
      <c r="C8" s="34" t="s">
        <v>74</v>
      </c>
      <c r="D8" s="35" t="n">
        <v>0</v>
      </c>
      <c r="E8" s="35" t="n">
        <v>0</v>
      </c>
      <c r="F8" s="35" t="n">
        <v>0</v>
      </c>
      <c r="G8" s="35" t="n">
        <v>0</v>
      </c>
      <c r="H8" s="35" t="n">
        <v>0</v>
      </c>
      <c r="I8" s="36" t="n">
        <f aca="false">SUM(D8:H8)</f>
        <v>0</v>
      </c>
    </row>
    <row r="9" customFormat="false" ht="21.75" hidden="false" customHeight="true" outlineLevel="0" collapsed="false">
      <c r="B9" s="41" t="s">
        <v>79</v>
      </c>
      <c r="C9" s="42"/>
      <c r="D9" s="43" t="n">
        <f aca="false">SUM(D4:D8)</f>
        <v>50000</v>
      </c>
      <c r="E9" s="43" t="n">
        <f aca="false">SUM(E4:E8)</f>
        <v>0</v>
      </c>
      <c r="F9" s="43" t="n">
        <f aca="false">SUM(F4:F8)</f>
        <v>0</v>
      </c>
      <c r="G9" s="43" t="n">
        <f aca="false">SUM(G4:G8)</f>
        <v>0</v>
      </c>
      <c r="H9" s="43" t="n">
        <f aca="false">SUM(H4:H8)</f>
        <v>0</v>
      </c>
      <c r="I9" s="43" t="n">
        <f aca="false">SUM(I4:I8)</f>
        <v>50000</v>
      </c>
    </row>
    <row r="11" customFormat="false" ht="21.75" hidden="false" customHeight="true" outlineLevel="0" collapsed="false">
      <c r="B11" s="23" t="s">
        <v>80</v>
      </c>
      <c r="C11" s="23"/>
      <c r="D11" s="23"/>
      <c r="E11" s="23"/>
      <c r="F11" s="23"/>
      <c r="G11" s="23"/>
      <c r="H11" s="23"/>
      <c r="I11" s="23"/>
    </row>
    <row r="12" customFormat="false" ht="21.75" hidden="false" customHeight="true" outlineLevel="0" collapsed="false">
      <c r="B12" s="33" t="s">
        <v>81</v>
      </c>
      <c r="C12" s="34" t="s">
        <v>82</v>
      </c>
      <c r="D12" s="35" t="n">
        <v>0</v>
      </c>
      <c r="E12" s="35" t="n">
        <v>2000</v>
      </c>
      <c r="F12" s="35" t="n">
        <v>2040</v>
      </c>
      <c r="G12" s="35" t="n">
        <v>2081</v>
      </c>
      <c r="H12" s="35" t="n">
        <v>2122</v>
      </c>
      <c r="I12" s="36" t="n">
        <f aca="false">SUM(D12:H12)</f>
        <v>8243</v>
      </c>
    </row>
    <row r="13" customFormat="false" ht="21.75" hidden="false" customHeight="true" outlineLevel="0" collapsed="false">
      <c r="B13" s="37" t="s">
        <v>83</v>
      </c>
      <c r="C13" s="38" t="s">
        <v>82</v>
      </c>
      <c r="D13" s="39" t="n">
        <v>0</v>
      </c>
      <c r="E13" s="39" t="n">
        <v>15000</v>
      </c>
      <c r="F13" s="39" t="n">
        <v>15300</v>
      </c>
      <c r="G13" s="39" t="n">
        <v>15606</v>
      </c>
      <c r="H13" s="39" t="n">
        <v>15918</v>
      </c>
      <c r="I13" s="40" t="n">
        <f aca="false">SUM(D13:H13)</f>
        <v>61824</v>
      </c>
    </row>
    <row r="14" customFormat="false" ht="21.75" hidden="false" customHeight="true" outlineLevel="0" collapsed="false">
      <c r="B14" s="33" t="s">
        <v>84</v>
      </c>
      <c r="C14" s="34" t="s">
        <v>82</v>
      </c>
      <c r="D14" s="35" t="n">
        <v>0</v>
      </c>
      <c r="E14" s="35" t="n">
        <v>1200</v>
      </c>
      <c r="F14" s="35" t="n">
        <v>1224</v>
      </c>
      <c r="G14" s="35" t="n">
        <v>1248</v>
      </c>
      <c r="H14" s="35" t="n">
        <v>1273</v>
      </c>
      <c r="I14" s="36" t="n">
        <f aca="false">SUM(D14:H14)</f>
        <v>4945</v>
      </c>
    </row>
    <row r="15" customFormat="false" ht="21.75" hidden="false" customHeight="true" outlineLevel="0" collapsed="false">
      <c r="B15" s="37" t="s">
        <v>85</v>
      </c>
      <c r="C15" s="38" t="s">
        <v>82</v>
      </c>
      <c r="D15" s="39" t="n">
        <v>0</v>
      </c>
      <c r="E15" s="39" t="n">
        <v>800</v>
      </c>
      <c r="F15" s="39" t="n">
        <v>816</v>
      </c>
      <c r="G15" s="39" t="n">
        <v>832</v>
      </c>
      <c r="H15" s="39" t="n">
        <v>849</v>
      </c>
      <c r="I15" s="40" t="n">
        <f aca="false">SUM(D15:H15)</f>
        <v>3297</v>
      </c>
    </row>
    <row r="16" customFormat="false" ht="21.75" hidden="false" customHeight="true" outlineLevel="0" collapsed="false">
      <c r="B16" s="33" t="s">
        <v>86</v>
      </c>
      <c r="C16" s="34" t="s">
        <v>82</v>
      </c>
      <c r="D16" s="35" t="n">
        <v>0</v>
      </c>
      <c r="E16" s="35" t="n">
        <v>0</v>
      </c>
      <c r="F16" s="35" t="n">
        <v>0</v>
      </c>
      <c r="G16" s="35" t="n">
        <v>0</v>
      </c>
      <c r="H16" s="35" t="n">
        <v>0</v>
      </c>
      <c r="I16" s="36" t="n">
        <f aca="false">SUM(D16:H16)</f>
        <v>0</v>
      </c>
    </row>
    <row r="17" customFormat="false" ht="21.75" hidden="false" customHeight="true" outlineLevel="0" collapsed="false">
      <c r="B17" s="41" t="s">
        <v>87</v>
      </c>
      <c r="C17" s="42"/>
      <c r="D17" s="43" t="n">
        <f aca="false">SUM(D12:D16)</f>
        <v>0</v>
      </c>
      <c r="E17" s="43" t="n">
        <f aca="false">SUM(E12:E16)</f>
        <v>19000</v>
      </c>
      <c r="F17" s="43" t="n">
        <f aca="false">SUM(F12:F16)</f>
        <v>19380</v>
      </c>
      <c r="G17" s="43" t="n">
        <f aca="false">SUM(G12:G16)</f>
        <v>19767</v>
      </c>
      <c r="H17" s="43" t="n">
        <f aca="false">SUM(H12:H16)</f>
        <v>20162</v>
      </c>
      <c r="I17" s="43" t="n">
        <f aca="false">SUM(I12:I16)</f>
        <v>78309</v>
      </c>
    </row>
    <row r="19" customFormat="false" ht="25.5" hidden="false" customHeight="true" outlineLevel="0" collapsed="false">
      <c r="B19" s="44" t="s">
        <v>88</v>
      </c>
      <c r="C19" s="44"/>
      <c r="D19" s="45" t="n">
        <f aca="false">(D9+D17)*(1+Annahmen!$C$15)</f>
        <v>57500</v>
      </c>
      <c r="E19" s="45" t="n">
        <f aca="false">(E9+E17)*(1+Annahmen!$C$15)</f>
        <v>21850</v>
      </c>
      <c r="F19" s="45" t="n">
        <f aca="false">(F9+F17)*(1+Annahmen!$C$15)</f>
        <v>22287</v>
      </c>
      <c r="G19" s="45" t="n">
        <f aca="false">(G9+G17)*(1+Annahmen!$C$15)</f>
        <v>22732.05</v>
      </c>
      <c r="H19" s="45" t="n">
        <f aca="false">(H9+H17)*(1+Annahmen!$C$15)</f>
        <v>23186.3</v>
      </c>
      <c r="I19" s="45" t="n">
        <f aca="false">(I9+I17)*(1+Annahmen!$C$15)</f>
        <v>147555.35</v>
      </c>
    </row>
  </sheetData>
  <mergeCells count="4">
    <mergeCell ref="B1:I1"/>
    <mergeCell ref="B3:I3"/>
    <mergeCell ref="B11:I11"/>
    <mergeCell ref="B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3" min="3" style="0" width="20"/>
    <col collapsed="false" customWidth="true" hidden="false" outlineLevel="0" max="8" min="4" style="0" width="18"/>
    <col collapsed="false" customWidth="true" hidden="false" outlineLevel="0" max="9" min="9" style="0" width="22"/>
  </cols>
  <sheetData>
    <row r="1" customFormat="false" ht="37.5" hidden="false" customHeight="true" outlineLevel="0" collapsed="false">
      <c r="B1" s="21" t="s">
        <v>89</v>
      </c>
      <c r="C1" s="21"/>
      <c r="D1" s="21"/>
      <c r="E1" s="21"/>
      <c r="F1" s="21"/>
      <c r="G1" s="21"/>
      <c r="H1" s="21"/>
      <c r="I1" s="21"/>
    </row>
    <row r="2" customFormat="false" ht="21.75" hidden="false" customHeight="true" outlineLevel="0" collapsed="false">
      <c r="B2" s="4" t="s">
        <v>90</v>
      </c>
      <c r="C2" s="4" t="s">
        <v>65</v>
      </c>
      <c r="D2" s="4" t="s">
        <v>66</v>
      </c>
      <c r="E2" s="4" t="s">
        <v>67</v>
      </c>
      <c r="F2" s="4" t="s">
        <v>68</v>
      </c>
      <c r="G2" s="4" t="s">
        <v>69</v>
      </c>
      <c r="H2" s="4" t="s">
        <v>70</v>
      </c>
      <c r="I2" s="4" t="s">
        <v>71</v>
      </c>
    </row>
    <row r="3" customFormat="false" ht="21.75" hidden="false" customHeight="true" outlineLevel="0" collapsed="false">
      <c r="B3" s="23" t="s">
        <v>91</v>
      </c>
      <c r="C3" s="23"/>
      <c r="D3" s="23"/>
      <c r="E3" s="23"/>
      <c r="F3" s="23"/>
      <c r="G3" s="23"/>
      <c r="H3" s="23"/>
      <c r="I3" s="23"/>
    </row>
    <row r="4" customFormat="false" ht="21.75" hidden="false" customHeight="true" outlineLevel="0" collapsed="false">
      <c r="B4" s="33" t="s">
        <v>92</v>
      </c>
      <c r="C4" s="34" t="s">
        <v>93</v>
      </c>
      <c r="D4" s="35" t="n">
        <v>0</v>
      </c>
      <c r="E4" s="35" t="n">
        <v>18000</v>
      </c>
      <c r="F4" s="35" t="n">
        <v>18360</v>
      </c>
      <c r="G4" s="35" t="n">
        <v>18727</v>
      </c>
      <c r="H4" s="35" t="n">
        <v>19102</v>
      </c>
      <c r="I4" s="36" t="n">
        <f aca="false">SUM(D4:H4)</f>
        <v>74189</v>
      </c>
    </row>
    <row r="5" customFormat="false" ht="21.75" hidden="false" customHeight="true" outlineLevel="0" collapsed="false">
      <c r="B5" s="37" t="s">
        <v>94</v>
      </c>
      <c r="C5" s="38" t="s">
        <v>93</v>
      </c>
      <c r="D5" s="39" t="n">
        <v>0</v>
      </c>
      <c r="E5" s="39" t="n">
        <v>8000</v>
      </c>
      <c r="F5" s="39" t="n">
        <v>8160</v>
      </c>
      <c r="G5" s="39" t="n">
        <v>8323</v>
      </c>
      <c r="H5" s="39" t="n">
        <v>8490</v>
      </c>
      <c r="I5" s="40" t="n">
        <f aca="false">SUM(D5:H5)</f>
        <v>32973</v>
      </c>
    </row>
    <row r="6" customFormat="false" ht="21.75" hidden="false" customHeight="true" outlineLevel="0" collapsed="false">
      <c r="B6" s="33" t="s">
        <v>95</v>
      </c>
      <c r="C6" s="34" t="s">
        <v>93</v>
      </c>
      <c r="D6" s="35" t="n">
        <v>0</v>
      </c>
      <c r="E6" s="35" t="n">
        <v>5000</v>
      </c>
      <c r="F6" s="35" t="n">
        <v>5100</v>
      </c>
      <c r="G6" s="35" t="n">
        <v>5202</v>
      </c>
      <c r="H6" s="35" t="n">
        <v>5306</v>
      </c>
      <c r="I6" s="36" t="n">
        <f aca="false">SUM(D6:H6)</f>
        <v>20608</v>
      </c>
    </row>
    <row r="7" customFormat="false" ht="21.75" hidden="false" customHeight="true" outlineLevel="0" collapsed="false">
      <c r="B7" s="37" t="s">
        <v>96</v>
      </c>
      <c r="C7" s="38" t="s">
        <v>93</v>
      </c>
      <c r="D7" s="39" t="n">
        <v>0</v>
      </c>
      <c r="E7" s="39" t="n">
        <v>3000</v>
      </c>
      <c r="F7" s="39" t="n">
        <v>3060</v>
      </c>
      <c r="G7" s="39" t="n">
        <v>3121</v>
      </c>
      <c r="H7" s="39" t="n">
        <v>3184</v>
      </c>
      <c r="I7" s="40" t="n">
        <f aca="false">SUM(D7:H7)</f>
        <v>12365</v>
      </c>
    </row>
    <row r="8" customFormat="false" ht="21.75" hidden="false" customHeight="true" outlineLevel="0" collapsed="false">
      <c r="B8" s="33" t="s">
        <v>97</v>
      </c>
      <c r="C8" s="34" t="s">
        <v>93</v>
      </c>
      <c r="D8" s="35" t="n">
        <v>0</v>
      </c>
      <c r="E8" s="35" t="n">
        <v>0</v>
      </c>
      <c r="F8" s="35" t="n">
        <v>0</v>
      </c>
      <c r="G8" s="35" t="n">
        <v>0</v>
      </c>
      <c r="H8" s="35" t="n">
        <v>0</v>
      </c>
      <c r="I8" s="36" t="n">
        <f aca="false">SUM(D8:H8)</f>
        <v>0</v>
      </c>
    </row>
    <row r="9" customFormat="false" ht="21.75" hidden="false" customHeight="true" outlineLevel="0" collapsed="false">
      <c r="B9" s="41" t="s">
        <v>98</v>
      </c>
      <c r="C9" s="42"/>
      <c r="D9" s="43" t="n">
        <f aca="false">SUM(D4:D8)</f>
        <v>0</v>
      </c>
      <c r="E9" s="43" t="n">
        <f aca="false">SUM(E4:E8)</f>
        <v>34000</v>
      </c>
      <c r="F9" s="43" t="n">
        <f aca="false">SUM(F4:F8)</f>
        <v>34680</v>
      </c>
      <c r="G9" s="43" t="n">
        <f aca="false">SUM(G4:G8)</f>
        <v>35373</v>
      </c>
      <c r="H9" s="43" t="n">
        <f aca="false">SUM(H4:H8)</f>
        <v>36082</v>
      </c>
      <c r="I9" s="43" t="n">
        <f aca="false">SUM(I4:I8)</f>
        <v>140135</v>
      </c>
    </row>
    <row r="11" customFormat="false" ht="21.75" hidden="false" customHeight="true" outlineLevel="0" collapsed="false">
      <c r="B11" s="23" t="s">
        <v>99</v>
      </c>
      <c r="C11" s="23"/>
      <c r="D11" s="23"/>
      <c r="E11" s="23"/>
      <c r="F11" s="23"/>
      <c r="G11" s="23"/>
      <c r="H11" s="23"/>
      <c r="I11" s="23"/>
    </row>
    <row r="12" customFormat="false" ht="21.75" hidden="false" customHeight="true" outlineLevel="0" collapsed="false">
      <c r="B12" s="33" t="s">
        <v>100</v>
      </c>
      <c r="C12" s="34" t="s">
        <v>101</v>
      </c>
      <c r="D12" s="35" t="n">
        <v>0</v>
      </c>
      <c r="E12" s="35" t="n">
        <v>5000</v>
      </c>
      <c r="F12" s="35" t="n">
        <v>5250</v>
      </c>
      <c r="G12" s="35" t="n">
        <v>5513</v>
      </c>
      <c r="H12" s="35" t="n">
        <v>5788</v>
      </c>
      <c r="I12" s="36" t="n">
        <f aca="false">SUM(D12:H12)</f>
        <v>21551</v>
      </c>
    </row>
    <row r="13" customFormat="false" ht="21.75" hidden="false" customHeight="true" outlineLevel="0" collapsed="false">
      <c r="B13" s="37" t="s">
        <v>102</v>
      </c>
      <c r="C13" s="38" t="s">
        <v>101</v>
      </c>
      <c r="D13" s="39" t="n">
        <v>0</v>
      </c>
      <c r="E13" s="39" t="n">
        <v>3000</v>
      </c>
      <c r="F13" s="39" t="n">
        <v>3150</v>
      </c>
      <c r="G13" s="39" t="n">
        <v>3308</v>
      </c>
      <c r="H13" s="39" t="n">
        <v>3473</v>
      </c>
      <c r="I13" s="40" t="n">
        <f aca="false">SUM(D13:H13)</f>
        <v>12931</v>
      </c>
    </row>
    <row r="14" customFormat="false" ht="21.75" hidden="false" customHeight="true" outlineLevel="0" collapsed="false">
      <c r="B14" s="33" t="s">
        <v>103</v>
      </c>
      <c r="C14" s="34" t="s">
        <v>101</v>
      </c>
      <c r="D14" s="35" t="n">
        <v>0</v>
      </c>
      <c r="E14" s="35" t="n">
        <v>2000</v>
      </c>
      <c r="F14" s="35" t="n">
        <v>2100</v>
      </c>
      <c r="G14" s="35" t="n">
        <v>2205</v>
      </c>
      <c r="H14" s="35" t="n">
        <v>2315</v>
      </c>
      <c r="I14" s="36" t="n">
        <f aca="false">SUM(D14:H14)</f>
        <v>8620</v>
      </c>
    </row>
    <row r="15" customFormat="false" ht="21.75" hidden="false" customHeight="true" outlineLevel="0" collapsed="false">
      <c r="B15" s="37" t="s">
        <v>104</v>
      </c>
      <c r="C15" s="38" t="s">
        <v>101</v>
      </c>
      <c r="D15" s="39" t="n">
        <v>0</v>
      </c>
      <c r="E15" s="39" t="n">
        <v>4000</v>
      </c>
      <c r="F15" s="39" t="n">
        <v>4080</v>
      </c>
      <c r="G15" s="39" t="n">
        <v>4162</v>
      </c>
      <c r="H15" s="39" t="n">
        <v>4245</v>
      </c>
      <c r="I15" s="40" t="n">
        <f aca="false">SUM(D15:H15)</f>
        <v>16487</v>
      </c>
    </row>
    <row r="16" customFormat="false" ht="21.75" hidden="false" customHeight="true" outlineLevel="0" collapsed="false">
      <c r="B16" s="33" t="s">
        <v>105</v>
      </c>
      <c r="C16" s="34" t="s">
        <v>101</v>
      </c>
      <c r="D16" s="35" t="n">
        <v>0</v>
      </c>
      <c r="E16" s="35" t="n">
        <v>0</v>
      </c>
      <c r="F16" s="35" t="n">
        <v>0</v>
      </c>
      <c r="G16" s="35" t="n">
        <v>0</v>
      </c>
      <c r="H16" s="35" t="n">
        <v>0</v>
      </c>
      <c r="I16" s="36" t="n">
        <f aca="false">SUM(D16:H16)</f>
        <v>0</v>
      </c>
    </row>
    <row r="17" customFormat="false" ht="21.75" hidden="false" customHeight="true" outlineLevel="0" collapsed="false">
      <c r="B17" s="41" t="s">
        <v>106</v>
      </c>
      <c r="C17" s="42"/>
      <c r="D17" s="43" t="n">
        <f aca="false">SUM(D12:D16)</f>
        <v>0</v>
      </c>
      <c r="E17" s="43" t="n">
        <f aca="false">SUM(E12:E16)</f>
        <v>14000</v>
      </c>
      <c r="F17" s="43" t="n">
        <f aca="false">SUM(F12:F16)</f>
        <v>14580</v>
      </c>
      <c r="G17" s="43" t="n">
        <f aca="false">SUM(G12:G16)</f>
        <v>15188</v>
      </c>
      <c r="H17" s="43" t="n">
        <f aca="false">SUM(H12:H16)</f>
        <v>15821</v>
      </c>
      <c r="I17" s="43" t="n">
        <f aca="false">SUM(I12:I16)</f>
        <v>59589</v>
      </c>
    </row>
    <row r="19" customFormat="false" ht="25.5" hidden="false" customHeight="true" outlineLevel="0" collapsed="false">
      <c r="B19" s="44" t="s">
        <v>107</v>
      </c>
      <c r="C19" s="44"/>
      <c r="D19" s="45" t="n">
        <f aca="false">D9+D17</f>
        <v>0</v>
      </c>
      <c r="E19" s="45" t="n">
        <f aca="false">E9+E17</f>
        <v>48000</v>
      </c>
      <c r="F19" s="45" t="n">
        <f aca="false">F9+F17</f>
        <v>49260</v>
      </c>
      <c r="G19" s="45" t="n">
        <f aca="false">G9+G17</f>
        <v>50561</v>
      </c>
      <c r="H19" s="45" t="n">
        <f aca="false">H9+H17</f>
        <v>51903</v>
      </c>
      <c r="I19" s="45" t="n">
        <f aca="false">I9+I17</f>
        <v>199724</v>
      </c>
    </row>
  </sheetData>
  <mergeCells count="4">
    <mergeCell ref="B1:I1"/>
    <mergeCell ref="B3:I3"/>
    <mergeCell ref="B11:I11"/>
    <mergeCell ref="B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7" min="3" style="0" width="20"/>
  </cols>
  <sheetData>
    <row r="1" customFormat="false" ht="37.5" hidden="false" customHeight="true" outlineLevel="0" collapsed="false">
      <c r="B1" s="21" t="s">
        <v>108</v>
      </c>
      <c r="C1" s="21"/>
      <c r="D1" s="21"/>
      <c r="E1" s="21"/>
      <c r="F1" s="21"/>
      <c r="G1" s="21"/>
    </row>
    <row r="2" customFormat="false" ht="21.75" hidden="false" customHeight="true" outlineLevel="0" collapsed="false">
      <c r="B2" s="4" t="s">
        <v>109</v>
      </c>
      <c r="C2" s="4" t="s">
        <v>66</v>
      </c>
      <c r="D2" s="4" t="s">
        <v>67</v>
      </c>
      <c r="E2" s="4" t="s">
        <v>68</v>
      </c>
      <c r="F2" s="4" t="s">
        <v>69</v>
      </c>
      <c r="G2" s="4" t="s">
        <v>70</v>
      </c>
    </row>
    <row r="3" customFormat="false" ht="21.75" hidden="false" customHeight="true" outlineLevel="0" collapsed="false">
      <c r="B3" s="23" t="s">
        <v>110</v>
      </c>
      <c r="C3" s="23"/>
      <c r="D3" s="23"/>
      <c r="E3" s="23"/>
      <c r="F3" s="23"/>
      <c r="G3" s="23"/>
    </row>
    <row r="4" customFormat="false" ht="21.75" hidden="false" customHeight="true" outlineLevel="0" collapsed="false">
      <c r="B4" s="16" t="s">
        <v>111</v>
      </c>
      <c r="C4" s="46" t="n">
        <f aca="false">Kosten!D19</f>
        <v>57500</v>
      </c>
      <c r="D4" s="46" t="n">
        <f aca="false">Kosten!E19</f>
        <v>21850</v>
      </c>
      <c r="E4" s="46" t="n">
        <f aca="false">Kosten!F19</f>
        <v>22287</v>
      </c>
      <c r="F4" s="46" t="n">
        <f aca="false">Kosten!G19</f>
        <v>22732.05</v>
      </c>
      <c r="G4" s="46" t="n">
        <f aca="false">Kosten!H19</f>
        <v>23186.3</v>
      </c>
    </row>
    <row r="5" customFormat="false" ht="21.75" hidden="false" customHeight="true" outlineLevel="0" collapsed="false">
      <c r="B5" s="26" t="s">
        <v>112</v>
      </c>
      <c r="C5" s="47" t="n">
        <f aca="false">Nutzen!D19</f>
        <v>0</v>
      </c>
      <c r="D5" s="47" t="n">
        <f aca="false">Nutzen!E19</f>
        <v>48000</v>
      </c>
      <c r="E5" s="47" t="n">
        <f aca="false">Nutzen!F19</f>
        <v>49260</v>
      </c>
      <c r="F5" s="47" t="n">
        <f aca="false">Nutzen!G19</f>
        <v>50561</v>
      </c>
      <c r="G5" s="47" t="n">
        <f aca="false">Nutzen!H19</f>
        <v>51903</v>
      </c>
    </row>
    <row r="6" customFormat="false" ht="25.5" hidden="false" customHeight="true" outlineLevel="0" collapsed="false">
      <c r="B6" s="41" t="s">
        <v>113</v>
      </c>
      <c r="C6" s="43" t="n">
        <f aca="false">C5-C4</f>
        <v>-57500</v>
      </c>
      <c r="D6" s="43" t="n">
        <f aca="false">D5-D4</f>
        <v>26150</v>
      </c>
      <c r="E6" s="43" t="n">
        <f aca="false">E5-E4</f>
        <v>26973</v>
      </c>
      <c r="F6" s="43" t="n">
        <f aca="false">F5-F4</f>
        <v>27828.95</v>
      </c>
      <c r="G6" s="43" t="n">
        <f aca="false">G5-G4</f>
        <v>28716.7</v>
      </c>
    </row>
    <row r="7" customFormat="false" ht="21.75" hidden="false" customHeight="true" outlineLevel="0" collapsed="false">
      <c r="B7" s="16" t="s">
        <v>114</v>
      </c>
      <c r="C7" s="36" t="n">
        <f aca="false">C6</f>
        <v>-57500</v>
      </c>
      <c r="D7" s="36" t="n">
        <f aca="false">C7+D6</f>
        <v>-31350</v>
      </c>
      <c r="E7" s="36" t="n">
        <f aca="false">D7+E6</f>
        <v>-4376.99999999999</v>
      </c>
      <c r="F7" s="36" t="n">
        <f aca="false">E7+F6</f>
        <v>23451.95</v>
      </c>
      <c r="G7" s="36" t="n">
        <f aca="false">F7+G6</f>
        <v>52168.65</v>
      </c>
    </row>
    <row r="8" customFormat="false" ht="21.75" hidden="false" customHeight="true" outlineLevel="0" collapsed="false">
      <c r="B8" s="26" t="s">
        <v>115</v>
      </c>
      <c r="C8" s="40" t="n">
        <f aca="false">C6/(1+Annahmen!$C$8)^0</f>
        <v>-57500</v>
      </c>
      <c r="D8" s="40" t="n">
        <f aca="false">D6/(1+Annahmen!$C$8)^1</f>
        <v>24904.7619047619</v>
      </c>
      <c r="E8" s="40" t="n">
        <f aca="false">E6/(1+Annahmen!$C$8)^2</f>
        <v>24465.306122449</v>
      </c>
      <c r="F8" s="40" t="n">
        <f aca="false">F6/(1+Annahmen!$C$8)^3</f>
        <v>24039.6933376525</v>
      </c>
      <c r="G8" s="40" t="n">
        <f aca="false">G6/(1+Annahmen!$C$8)^4</f>
        <v>23625.300157856</v>
      </c>
    </row>
    <row r="10" customFormat="false" ht="21.75" hidden="false" customHeight="true" outlineLevel="0" collapsed="false">
      <c r="B10" s="23" t="s">
        <v>116</v>
      </c>
      <c r="C10" s="23"/>
      <c r="D10" s="23"/>
      <c r="E10" s="23"/>
      <c r="F10" s="23"/>
      <c r="G10" s="23"/>
    </row>
    <row r="11" customFormat="false" ht="21.75" hidden="false" customHeight="true" outlineLevel="0" collapsed="false">
      <c r="B11" s="16" t="s">
        <v>117</v>
      </c>
      <c r="C11" s="36" t="n">
        <f aca="false">Nutzen!D19*(1+Annahmen!$C$13)</f>
        <v>0</v>
      </c>
      <c r="D11" s="36" t="n">
        <f aca="false">Nutzen!E19*(1+Annahmen!$C$13)</f>
        <v>52800</v>
      </c>
      <c r="E11" s="36" t="n">
        <f aca="false">Nutzen!F19*(1+Annahmen!$C$13)</f>
        <v>54186</v>
      </c>
      <c r="F11" s="36" t="n">
        <f aca="false">Nutzen!G19*(1+Annahmen!$C$13)</f>
        <v>55617.1</v>
      </c>
      <c r="G11" s="36" t="n">
        <f aca="false">Nutzen!H19*(1+Annahmen!$C$13)</f>
        <v>57093.3</v>
      </c>
    </row>
    <row r="12" customFormat="false" ht="21.75" hidden="false" customHeight="true" outlineLevel="0" collapsed="false">
      <c r="B12" s="26" t="s">
        <v>118</v>
      </c>
      <c r="C12" s="40" t="n">
        <f aca="false">C11-C4</f>
        <v>-57500</v>
      </c>
      <c r="D12" s="40" t="n">
        <f aca="false">D11-D4</f>
        <v>30950</v>
      </c>
      <c r="E12" s="40" t="n">
        <f aca="false">E11-E4</f>
        <v>31899</v>
      </c>
      <c r="F12" s="40" t="n">
        <f aca="false">F11-F4</f>
        <v>32885.05</v>
      </c>
      <c r="G12" s="40" t="n">
        <f aca="false">G11-G4</f>
        <v>33907</v>
      </c>
    </row>
    <row r="13" customFormat="false" ht="21.75" hidden="false" customHeight="true" outlineLevel="0" collapsed="false">
      <c r="B13" s="16" t="s">
        <v>119</v>
      </c>
      <c r="C13" s="36" t="n">
        <f aca="false">Nutzen!D19*(1+Annahmen!$C$14)</f>
        <v>0</v>
      </c>
      <c r="D13" s="36" t="n">
        <f aca="false">Nutzen!E19*(1+Annahmen!$C$14)</f>
        <v>40800</v>
      </c>
      <c r="E13" s="36" t="n">
        <f aca="false">Nutzen!F19*(1+Annahmen!$C$14)</f>
        <v>41871</v>
      </c>
      <c r="F13" s="36" t="n">
        <f aca="false">Nutzen!G19*(1+Annahmen!$C$14)</f>
        <v>42976.85</v>
      </c>
      <c r="G13" s="36" t="n">
        <f aca="false">Nutzen!H19*(1+Annahmen!$C$14)</f>
        <v>44117.55</v>
      </c>
    </row>
    <row r="14" customFormat="false" ht="21.75" hidden="false" customHeight="true" outlineLevel="0" collapsed="false">
      <c r="B14" s="26" t="s">
        <v>120</v>
      </c>
      <c r="C14" s="40" t="n">
        <f aca="false">C13-C4</f>
        <v>-57500</v>
      </c>
      <c r="D14" s="40" t="n">
        <f aca="false">D13-D4</f>
        <v>18950</v>
      </c>
      <c r="E14" s="40" t="n">
        <f aca="false">E13-E4</f>
        <v>19584</v>
      </c>
      <c r="F14" s="40" t="n">
        <f aca="false">F13-F4</f>
        <v>20244.8</v>
      </c>
      <c r="G14" s="40" t="n">
        <f aca="false">G13-G4</f>
        <v>20931.25</v>
      </c>
    </row>
    <row r="16" customFormat="false" ht="21.75" hidden="false" customHeight="true" outlineLevel="0" collapsed="false">
      <c r="B16" s="23" t="s">
        <v>121</v>
      </c>
      <c r="C16" s="23"/>
      <c r="D16" s="23"/>
      <c r="E16" s="23"/>
      <c r="F16" s="23"/>
      <c r="G16" s="23"/>
    </row>
    <row r="17" customFormat="false" ht="21.75" hidden="false" customHeight="true" outlineLevel="0" collapsed="false">
      <c r="B17" s="4" t="s">
        <v>122</v>
      </c>
      <c r="C17" s="4" t="s">
        <v>10</v>
      </c>
      <c r="D17" s="4" t="s">
        <v>12</v>
      </c>
      <c r="E17" s="4" t="s">
        <v>14</v>
      </c>
      <c r="F17" s="4" t="s">
        <v>123</v>
      </c>
      <c r="G17" s="4"/>
    </row>
    <row r="18" customFormat="false" ht="21.75" hidden="false" customHeight="true" outlineLevel="0" collapsed="false">
      <c r="B18" s="16" t="s">
        <v>5</v>
      </c>
      <c r="C18" s="48" t="n">
        <f aca="false">SUM(C4:G4)</f>
        <v>147555.35</v>
      </c>
      <c r="D18" s="48" t="n">
        <f aca="false">SUM(C4:G4)</f>
        <v>147555.35</v>
      </c>
      <c r="E18" s="48" t="n">
        <f aca="false">SUM(C4:G4)</f>
        <v>147555.35</v>
      </c>
      <c r="F18" s="25" t="s">
        <v>124</v>
      </c>
    </row>
    <row r="19" customFormat="false" ht="21.75" hidden="false" customHeight="true" outlineLevel="0" collapsed="false">
      <c r="B19" s="26" t="s">
        <v>6</v>
      </c>
      <c r="C19" s="49" t="n">
        <f aca="false">SUM(C5:G5)</f>
        <v>199724</v>
      </c>
      <c r="D19" s="49" t="n">
        <f aca="false">SUM(C11:G11)</f>
        <v>219696.4</v>
      </c>
      <c r="E19" s="49" t="n">
        <f aca="false">SUM(C13:G13)</f>
        <v>169765.4</v>
      </c>
      <c r="F19" s="28" t="s">
        <v>125</v>
      </c>
    </row>
    <row r="20" customFormat="false" ht="21.75" hidden="false" customHeight="true" outlineLevel="0" collapsed="false">
      <c r="B20" s="16" t="s">
        <v>126</v>
      </c>
      <c r="C20" s="48" t="n">
        <f aca="false">C19-C18</f>
        <v>52168.65</v>
      </c>
      <c r="D20" s="48" t="n">
        <f aca="false">D19-D18</f>
        <v>72141.0500000001</v>
      </c>
      <c r="E20" s="48" t="n">
        <f aca="false">E19-E18</f>
        <v>22210.05</v>
      </c>
      <c r="F20" s="25" t="s">
        <v>127</v>
      </c>
    </row>
    <row r="21" customFormat="false" ht="21.75" hidden="false" customHeight="true" outlineLevel="0" collapsed="false">
      <c r="B21" s="50" t="s">
        <v>2</v>
      </c>
      <c r="C21" s="51" t="n">
        <f aca="false">IF(C18=0,"-",(C20/C18))</f>
        <v>0.35355309041658</v>
      </c>
      <c r="D21" s="51" t="n">
        <f aca="false">IF(D18=0,"-",(D20/D18))</f>
        <v>0.488908399458238</v>
      </c>
      <c r="E21" s="51" t="n">
        <f aca="false">IF(E18=0,"-",(E20/E18))</f>
        <v>0.150520126854093</v>
      </c>
      <c r="F21" s="52" t="s">
        <v>128</v>
      </c>
    </row>
    <row r="22" customFormat="false" ht="21.75" hidden="false" customHeight="true" outlineLevel="0" collapsed="false">
      <c r="B22" s="16" t="s">
        <v>129</v>
      </c>
      <c r="C22" s="48" t="n">
        <f aca="false">SUM(C8:G8)</f>
        <v>39535.0615227194</v>
      </c>
      <c r="D22" s="48" t="n">
        <f aca="false">IFERROR(SUM(C11:G11)/(1+Annahmen!$C$8)^0-SUM(C4:G4),"n.v.")</f>
        <v>72141.0500000001</v>
      </c>
      <c r="E22" s="48" t="n">
        <f aca="false">IFERROR(SUM(C13:G13)/(1+Annahmen!$C$8)^0-SUM(C4:G4),"n.v.")</f>
        <v>22210.05</v>
      </c>
      <c r="F22" s="25" t="s">
        <v>130</v>
      </c>
    </row>
    <row r="23" customFormat="false" ht="21.75" hidden="false" customHeight="true" outlineLevel="0" collapsed="false">
      <c r="B23" s="26" t="s">
        <v>131</v>
      </c>
      <c r="C23" s="53" t="n">
        <f aca="false">IFERROR(Kosten!D19/(Nutzen!E19-Kosten!E19),"Nie")</f>
        <v>2.19885277246654</v>
      </c>
      <c r="D23" s="53" t="n">
        <f aca="false">IFERROR(Kosten!D19/(D11-Kosten!E19),"Nie")</f>
        <v>1.8578352180937</v>
      </c>
      <c r="E23" s="53" t="n">
        <f aca="false">IFERROR(Kosten!D19/(E13-Kosten!E19),"Nie")</f>
        <v>2.87198441636282</v>
      </c>
      <c r="F23" s="28" t="s">
        <v>132</v>
      </c>
    </row>
    <row r="24" customFormat="false" ht="21.75" hidden="false" customHeight="true" outlineLevel="0" collapsed="false">
      <c r="B24" s="16" t="s">
        <v>133</v>
      </c>
      <c r="C24" s="54" t="n">
        <f aca="false">IFERROR(C19/C18,"-")</f>
        <v>1.35355309041658</v>
      </c>
      <c r="D24" s="54" t="n">
        <f aca="false">IFERROR(D19/D18,"-")</f>
        <v>1.48890839945824</v>
      </c>
      <c r="E24" s="54" t="n">
        <f aca="false">IFERROR(E19/E18,"-")</f>
        <v>1.15052012685409</v>
      </c>
      <c r="F24" s="25" t="s">
        <v>134</v>
      </c>
    </row>
    <row r="28" customFormat="false" ht="0.75" hidden="false" customHeight="true" outlineLevel="0" collapsed="false">
      <c r="C28" s="55" t="n">
        <f aca="false">C18</f>
        <v>147555.35</v>
      </c>
    </row>
    <row r="29" customFormat="false" ht="0.75" hidden="false" customHeight="true" outlineLevel="0" collapsed="false">
      <c r="C29" s="55" t="n">
        <f aca="false">C19</f>
        <v>199724</v>
      </c>
      <c r="D29" s="55" t="n">
        <f aca="false">D19</f>
        <v>219696.4</v>
      </c>
      <c r="E29" s="55" t="n">
        <f aca="false">E19</f>
        <v>169765.4</v>
      </c>
    </row>
    <row r="30" customFormat="false" ht="0.75" hidden="false" customHeight="true" outlineLevel="0" collapsed="false">
      <c r="C30" s="56" t="n">
        <f aca="false">C21</f>
        <v>0.35355309041658</v>
      </c>
      <c r="D30" s="56" t="n">
        <f aca="false">D21</f>
        <v>0.488908399458238</v>
      </c>
      <c r="E30" s="56" t="n">
        <f aca="false">E21</f>
        <v>0.150520126854093</v>
      </c>
    </row>
    <row r="31" customFormat="false" ht="0.75" hidden="false" customHeight="true" outlineLevel="0" collapsed="false">
      <c r="C31" s="55" t="n">
        <f aca="false">C22</f>
        <v>39535.0615227194</v>
      </c>
      <c r="D31" s="55" t="n">
        <f aca="false">D22</f>
        <v>72141.0500000001</v>
      </c>
      <c r="E31" s="55" t="n">
        <f aca="false">E22</f>
        <v>22210.05</v>
      </c>
    </row>
    <row r="32" customFormat="false" ht="0.75" hidden="false" customHeight="true" outlineLevel="0" collapsed="false">
      <c r="C32" s="57" t="n">
        <f aca="false">C23</f>
        <v>2.19885277246654</v>
      </c>
      <c r="D32" s="58" t="n">
        <f aca="false">D23</f>
        <v>1.8578352180937</v>
      </c>
      <c r="E32" s="58" t="n">
        <f aca="false">E23</f>
        <v>2.87198441636282</v>
      </c>
    </row>
  </sheetData>
  <mergeCells count="4">
    <mergeCell ref="B1:G1"/>
    <mergeCell ref="B3:G3"/>
    <mergeCell ref="B10:G10"/>
    <mergeCell ref="B16:G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5" min="3" style="0" width="24"/>
  </cols>
  <sheetData>
    <row r="1" customFormat="false" ht="37.5" hidden="false" customHeight="true" outlineLevel="0" collapsed="false">
      <c r="B1" s="21" t="s">
        <v>135</v>
      </c>
      <c r="C1" s="21"/>
      <c r="D1" s="21"/>
      <c r="E1" s="21"/>
    </row>
    <row r="2" customFormat="false" ht="21.75" hidden="false" customHeight="true" outlineLevel="0" collapsed="false">
      <c r="B2" s="59" t="s">
        <v>136</v>
      </c>
      <c r="C2" s="59"/>
      <c r="D2" s="59"/>
      <c r="E2" s="59"/>
    </row>
    <row r="4" customFormat="false" ht="21.75" hidden="false" customHeight="true" outlineLevel="0" collapsed="false">
      <c r="B4" s="23" t="s">
        <v>137</v>
      </c>
      <c r="C4" s="23"/>
      <c r="D4" s="23"/>
      <c r="E4" s="23"/>
    </row>
    <row r="5" customFormat="false" ht="25.5" hidden="false" customHeight="true" outlineLevel="0" collapsed="false">
      <c r="B5" s="16" t="s">
        <v>138</v>
      </c>
      <c r="C5" s="60" t="n">
        <v>50000</v>
      </c>
      <c r="D5" s="25" t="s">
        <v>139</v>
      </c>
    </row>
    <row r="6" customFormat="false" ht="25.5" hidden="false" customHeight="true" outlineLevel="0" collapsed="false">
      <c r="B6" s="26" t="s">
        <v>140</v>
      </c>
      <c r="C6" s="60" t="n">
        <v>5000</v>
      </c>
      <c r="D6" s="28" t="s">
        <v>141</v>
      </c>
    </row>
    <row r="7" customFormat="false" ht="25.5" hidden="false" customHeight="true" outlineLevel="0" collapsed="false">
      <c r="B7" s="16" t="s">
        <v>142</v>
      </c>
      <c r="C7" s="60" t="n">
        <v>25000</v>
      </c>
      <c r="D7" s="25" t="s">
        <v>143</v>
      </c>
    </row>
    <row r="8" customFormat="false" ht="25.5" hidden="false" customHeight="true" outlineLevel="0" collapsed="false">
      <c r="B8" s="26" t="s">
        <v>36</v>
      </c>
      <c r="C8" s="61" t="n">
        <v>3</v>
      </c>
      <c r="D8" s="28" t="s">
        <v>144</v>
      </c>
    </row>
    <row r="9" customFormat="false" ht="25.5" hidden="false" customHeight="true" outlineLevel="0" collapsed="false">
      <c r="B9" s="16" t="s">
        <v>38</v>
      </c>
      <c r="C9" s="62" t="n">
        <v>0.05</v>
      </c>
      <c r="D9" s="25" t="s">
        <v>145</v>
      </c>
    </row>
    <row r="11" customFormat="false" ht="21.75" hidden="false" customHeight="true" outlineLevel="0" collapsed="false">
      <c r="B11" s="23" t="s">
        <v>146</v>
      </c>
      <c r="C11" s="23"/>
      <c r="D11" s="23"/>
      <c r="E11" s="23"/>
    </row>
    <row r="12" customFormat="false" ht="25.5" hidden="false" customHeight="true" outlineLevel="0" collapsed="false">
      <c r="B12" s="16" t="s">
        <v>147</v>
      </c>
      <c r="C12" s="63" t="n">
        <f aca="false">C5+(C6*C8)</f>
        <v>65000</v>
      </c>
      <c r="D12" s="25" t="s">
        <v>148</v>
      </c>
    </row>
    <row r="13" customFormat="false" ht="25.5" hidden="false" customHeight="true" outlineLevel="0" collapsed="false">
      <c r="B13" s="26" t="s">
        <v>112</v>
      </c>
      <c r="C13" s="64" t="n">
        <f aca="false">C7*C8</f>
        <v>75000</v>
      </c>
      <c r="D13" s="28" t="s">
        <v>149</v>
      </c>
    </row>
    <row r="14" customFormat="false" ht="25.5" hidden="false" customHeight="true" outlineLevel="0" collapsed="false">
      <c r="B14" s="16" t="s">
        <v>150</v>
      </c>
      <c r="C14" s="63" t="n">
        <f aca="false">(C7*C8)-(C5+C6*C8)</f>
        <v>10000</v>
      </c>
      <c r="D14" s="25" t="s">
        <v>127</v>
      </c>
    </row>
    <row r="15" customFormat="false" ht="25.5" hidden="false" customHeight="true" outlineLevel="0" collapsed="false">
      <c r="B15" s="65" t="s">
        <v>2</v>
      </c>
      <c r="C15" s="66" t="n">
        <f aca="false">IF((C5+C6*C8)=0,"-",((C7*C8)-(C5+C6*C8))/(C5+C6*C8))</f>
        <v>0.153846153846154</v>
      </c>
      <c r="D15" s="65" t="s">
        <v>151</v>
      </c>
    </row>
    <row r="16" customFormat="false" ht="25.5" hidden="false" customHeight="true" outlineLevel="0" collapsed="false">
      <c r="B16" s="16" t="s">
        <v>152</v>
      </c>
      <c r="C16" s="67" t="n">
        <f aca="false">IF(C7-C6&lt;=0,"Nie",C5/(C7-C6))</f>
        <v>2.5</v>
      </c>
      <c r="D16" s="25" t="s">
        <v>153</v>
      </c>
    </row>
    <row r="17" customFormat="false" ht="25.5" hidden="false" customHeight="true" outlineLevel="0" collapsed="false">
      <c r="B17" s="26" t="s">
        <v>154</v>
      </c>
      <c r="C17" s="64" t="n">
        <f aca="false">C5*(-1)+(C7-C6)/(1+C9)^1+(C7-C6)/(1+C9)^2+(C7-C6)/(1+C9)^3+(C7-C6)/(1+C9)^4+(C7-C6)/(1+C9)^5</f>
        <v>36589.5334126164</v>
      </c>
      <c r="D17" s="28" t="s">
        <v>155</v>
      </c>
    </row>
    <row r="18" customFormat="false" ht="25.5" hidden="false" customHeight="true" outlineLevel="0" collapsed="false">
      <c r="B18" s="16" t="s">
        <v>156</v>
      </c>
      <c r="C18" s="68" t="n">
        <f aca="false">IF((C5+C6*C8)=0,"-",(C7*C8)/(C5+C6*C8))</f>
        <v>1.15384615384615</v>
      </c>
      <c r="D18" s="25" t="s">
        <v>157</v>
      </c>
    </row>
    <row r="20" customFormat="false" ht="31.5" hidden="false" customHeight="true" outlineLevel="0" collapsed="false">
      <c r="B20" s="69" t="str">
        <f aca="false">IF(C14&gt;0, "✔ ROI POSITIV – Investition empfohlen", "✘ ROI NEGATIV – Investition kritisch prüfen")</f>
        <v>✔ ROI POSITIV – Investition empfohlen</v>
      </c>
      <c r="C20" s="69"/>
      <c r="D20" s="69"/>
      <c r="E20" s="69"/>
    </row>
    <row r="22" customFormat="false" ht="21.75" hidden="false" customHeight="true" outlineLevel="0" collapsed="false">
      <c r="B22" s="23" t="s">
        <v>158</v>
      </c>
      <c r="C22" s="23"/>
      <c r="D22" s="23"/>
      <c r="E22" s="23"/>
    </row>
    <row r="23" customFormat="false" ht="27.75" hidden="false" customHeight="true" outlineLevel="0" collapsed="false">
      <c r="B23" s="16" t="s">
        <v>159</v>
      </c>
      <c r="C23" s="70" t="s">
        <v>160</v>
      </c>
      <c r="D23" s="71" t="s">
        <v>161</v>
      </c>
    </row>
    <row r="24" customFormat="false" ht="27.75" hidden="false" customHeight="true" outlineLevel="0" collapsed="false">
      <c r="B24" s="26" t="s">
        <v>162</v>
      </c>
      <c r="C24" s="72" t="s">
        <v>163</v>
      </c>
      <c r="D24" s="73" t="s">
        <v>164</v>
      </c>
    </row>
    <row r="25" customFormat="false" ht="27.75" hidden="false" customHeight="true" outlineLevel="0" collapsed="false">
      <c r="B25" s="16" t="s">
        <v>152</v>
      </c>
      <c r="C25" s="70" t="s">
        <v>165</v>
      </c>
      <c r="D25" s="71" t="s">
        <v>166</v>
      </c>
    </row>
    <row r="26" customFormat="false" ht="27.75" hidden="false" customHeight="true" outlineLevel="0" collapsed="false">
      <c r="B26" s="26" t="s">
        <v>167</v>
      </c>
      <c r="C26" s="72" t="s">
        <v>168</v>
      </c>
      <c r="D26" s="73" t="s">
        <v>169</v>
      </c>
    </row>
  </sheetData>
  <mergeCells count="6">
    <mergeCell ref="B1:E1"/>
    <mergeCell ref="B2:E2"/>
    <mergeCell ref="B4:E4"/>
    <mergeCell ref="B11:E11"/>
    <mergeCell ref="B20:E20"/>
    <mergeCell ref="B22:E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2026-03-17T08:44:27Z</dcterms:created>
  <dc:creator>openpyxl</dc:creator>
  <dc:description/>
  <dc:language>en-US</dc:language>
  <cp:lastModifiedBy/>
  <dcterms:modified xsi:type="dcterms:W3CDTF">2026-03-17T08:44:27Z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