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ebäudeübersicht" sheetId="1" state="visible" r:id="rId3"/>
    <sheet name="Projektdaten" sheetId="2" state="visible" r:id="rId4"/>
    <sheet name="Bauteilkatalog" sheetId="3" state="visible" r:id="rId5"/>
    <sheet name="Raumblätter" sheetId="4" state="visible" r:id="rId6"/>
    <sheet name="Heizflächen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<sst xmlns="http://schemas.openxmlformats.org/spreadsheetml/2006/main" count="370" uniqueCount="273">
  <si>
    <t xml:space="preserve">HEIZLASTBERECHNUNG NACH DIN EN 12831-1:2017 – GEBÄUDEÜBERSICHT &amp; BEG-NACHWEIS</t>
  </si>
  <si>
    <t xml:space="preserve">Projekt: Muster-Einfamilienhaus (KfW 40 / GEG 2024) | Norm-Außentemperatur: -12.0 °C | Berechnungsverfahren: Raumweises Verfahren (DIN EN 12831-1)</t>
  </si>
  <si>
    <t xml:space="preserve">Gesamte Norm-Heizlast Φ_HL</t>
  </si>
  <si>
    <t xml:space="preserve">Gebäude-Heizleistung (kW)</t>
  </si>
  <si>
    <t xml:space="preserve">Gesamte beheizte Fläche</t>
  </si>
  <si>
    <t xml:space="preserve">W</t>
  </si>
  <si>
    <t xml:space="preserve">kW</t>
  </si>
  <si>
    <t xml:space="preserve">m²</t>
  </si>
  <si>
    <t xml:space="preserve">W/m²</t>
  </si>
  <si>
    <t xml:space="preserve">Status</t>
  </si>
  <si>
    <t xml:space="preserve">Zusammenfassung der Raum-Heizlasten (Übertrag aus Raumblättern)</t>
  </si>
  <si>
    <t xml:space="preserve">Raum-Nr.</t>
  </si>
  <si>
    <t xml:space="preserve">Raumbezeichnung</t>
  </si>
  <si>
    <t xml:space="preserve">Fläche A_R (m²)</t>
  </si>
  <si>
    <t xml:space="preserve">Volumen V_R (m³)</t>
  </si>
  <si>
    <t xml:space="preserve">Norm-Innentemp. θ_int (°C)</t>
  </si>
  <si>
    <t xml:space="preserve">Transmissionslast Φ_T (W)</t>
  </si>
  <si>
    <t xml:space="preserve">Lüftungslast Φ_V (W)</t>
  </si>
  <si>
    <t xml:space="preserve">Raum-Heizlast Φ_HL (W)</t>
  </si>
  <si>
    <t xml:space="preserve">Spez. Last (W/m²)</t>
  </si>
  <si>
    <t xml:space="preserve">Anteil an Gesamtlast (%)</t>
  </si>
  <si>
    <t xml:space="preserve">R01</t>
  </si>
  <si>
    <t xml:space="preserve">Wohnen / Essen</t>
  </si>
  <si>
    <t xml:space="preserve">R02</t>
  </si>
  <si>
    <t xml:space="preserve">Küche</t>
  </si>
  <si>
    <t xml:space="preserve">R03</t>
  </si>
  <si>
    <t xml:space="preserve">Badezimmer OG</t>
  </si>
  <si>
    <t xml:space="preserve">R04</t>
  </si>
  <si>
    <t xml:space="preserve">Schlafen</t>
  </si>
  <si>
    <t xml:space="preserve">R05</t>
  </si>
  <si>
    <t xml:space="preserve">Kind 1</t>
  </si>
  <si>
    <t xml:space="preserve">R06</t>
  </si>
  <si>
    <t xml:space="preserve">Kind 2</t>
  </si>
  <si>
    <t xml:space="preserve">R07</t>
  </si>
  <si>
    <t xml:space="preserve">Arbeitszimmer / Büro</t>
  </si>
  <si>
    <t xml:space="preserve">R08</t>
  </si>
  <si>
    <t xml:space="preserve">Gäste-WC EG</t>
  </si>
  <si>
    <t xml:space="preserve">R09</t>
  </si>
  <si>
    <t xml:space="preserve">Flur / Diele EG</t>
  </si>
  <si>
    <t xml:space="preserve">R10</t>
  </si>
  <si>
    <t xml:space="preserve">Hauswirtschaftsraum (HWR)</t>
  </si>
  <si>
    <t xml:space="preserve">GESAMT</t>
  </si>
  <si>
    <t xml:space="preserve">Gebäude Summe</t>
  </si>
  <si>
    <t xml:space="preserve">Plausibilitätsprüfung &amp; Energiestandards (Spezifische Heizlast nach DIN EN 12831)</t>
  </si>
  <si>
    <t xml:space="preserve">Energiestandard</t>
  </si>
  <si>
    <t xml:space="preserve">Richtwert (W/m²)</t>
  </si>
  <si>
    <t xml:space="preserve">Projekt-Istwert</t>
  </si>
  <si>
    <t xml:space="preserve">Bewertung &amp; Empfehlung</t>
  </si>
  <si>
    <t xml:space="preserve">Passivhaus / KfW 40 Plus</t>
  </si>
  <si>
    <t xml:space="preserve">&lt; 10 – 15 W/m²</t>
  </si>
  <si>
    <t xml:space="preserve">Hocheffizient, minimale Heizlast, WP optimal</t>
  </si>
  <si>
    <t xml:space="preserve">KfW 40 Standard (Neubau)</t>
  </si>
  <si>
    <t xml:space="preserve">15 – 30 W/m²</t>
  </si>
  <si>
    <t xml:space="preserve">Hocheffizienter Neubau, förderfähig nach BEG</t>
  </si>
  <si>
    <t xml:space="preserve">GEG Neubaustandard (Referenz)</t>
  </si>
  <si>
    <t xml:space="preserve">30 – 50 W/m²</t>
  </si>
  <si>
    <t xml:space="preserve">Standard-Neubau nach aktuellem GEG</t>
  </si>
  <si>
    <t xml:space="preserve">Teilsaniertes Gebäude / Effizienzhaus 70</t>
  </si>
  <si>
    <t xml:space="preserve">50 – 80 W/m²</t>
  </si>
  <si>
    <t xml:space="preserve">Wärmepumpen-Eignung mit größeren Heizflächen</t>
  </si>
  <si>
    <t xml:space="preserve">Unsaniertes Bestandsgebäude</t>
  </si>
  <si>
    <t xml:space="preserve">&gt; 80 – 150+ W/m²</t>
  </si>
  <si>
    <t xml:space="preserve">Vorrangig Dämmung &amp; Fenstertausch vor Heizungstausch</t>
  </si>
  <si>
    <t xml:space="preserve">PROJEKTDATEN &amp; AUSLEGUNGSPARAMETER (DIN EN 12831-1)</t>
  </si>
  <si>
    <t xml:space="preserve">1. Allgemeine Objektdaten</t>
  </si>
  <si>
    <t xml:space="preserve">Bauvorhaben / Projekt</t>
  </si>
  <si>
    <t xml:space="preserve">Neubau KfW 40 Einfamilienhaus mit Wärmepumpe</t>
  </si>
  <si>
    <t xml:space="preserve">Standort / Postleitzahl</t>
  </si>
  <si>
    <t xml:space="preserve">70173 Stuttgart (Klimazone Süddeutschland)</t>
  </si>
  <si>
    <t xml:space="preserve">Bauherr</t>
  </si>
  <si>
    <t xml:space="preserve">Familie Mustermann</t>
  </si>
  <si>
    <t xml:space="preserve">Ersteller / Fachplaner</t>
  </si>
  <si>
    <t xml:space="preserve">Ingenieurbüro für Energieeffizienz &amp; TGA</t>
  </si>
  <si>
    <t xml:space="preserve">Datum der Berechnung</t>
  </si>
  <si>
    <t xml:space="preserve">2026-03-17</t>
  </si>
  <si>
    <t xml:space="preserve">Normative Berechnungsgrundlage</t>
  </si>
  <si>
    <t xml:space="preserve">DIN EN 12831-1:2017-09 / DIN/TS 12831-1:2020-04</t>
  </si>
  <si>
    <t xml:space="preserve">Verwendungszweck</t>
  </si>
  <si>
    <t xml:space="preserve">Heizlastberechnung für Wärmepumpenauslegung &amp; BEG-Förderung (Hydraulischer Abgleich)</t>
  </si>
  <si>
    <t xml:space="preserve">2. Klimadaten &amp; Norm-Außentemperaturen (θ_e)</t>
  </si>
  <si>
    <t xml:space="preserve">Parameter</t>
  </si>
  <si>
    <t xml:space="preserve">Wert</t>
  </si>
  <si>
    <t xml:space="preserve">Einheit</t>
  </si>
  <si>
    <t xml:space="preserve">Normative Referenz / Erläuterung</t>
  </si>
  <si>
    <t xml:space="preserve">Norm-Außentemperatur θ_e</t>
  </si>
  <si>
    <t xml:space="preserve">°C</t>
  </si>
  <si>
    <t xml:space="preserve">DWD / DIN EN 12831-1 Klimazonentabelle (Stuttgart)</t>
  </si>
  <si>
    <t xml:space="preserve">Jahresmittel der Außentemperatur θ_m,e</t>
  </si>
  <si>
    <t xml:space="preserve">Langjähriges meteorologisches Mittel</t>
  </si>
  <si>
    <t xml:space="preserve">Norm-Innentemperatur Standard (Wohnen)</t>
  </si>
  <si>
    <t xml:space="preserve">Standard-Auslegungstemperatur Wohnräume</t>
  </si>
  <si>
    <t xml:space="preserve">Norm-Innentemperatur Bad</t>
  </si>
  <si>
    <t xml:space="preserve">Erhöhte Auslegungstemperatur Bäder</t>
  </si>
  <si>
    <t xml:space="preserve">Norm-Innentemperatur Schlafen</t>
  </si>
  <si>
    <t xml:space="preserve">Absenktemperatur Schlafräume</t>
  </si>
  <si>
    <t xml:space="preserve">Dichte der Luft ρ</t>
  </si>
  <si>
    <t xml:space="preserve">kg/m³</t>
  </si>
  <si>
    <t xml:space="preserve">Bei 20 °C Normzustand</t>
  </si>
  <si>
    <t xml:space="preserve">Spezifische Wärmekapazität c_p,Luft</t>
  </si>
  <si>
    <t xml:space="preserve">kJ/(kg·K)</t>
  </si>
  <si>
    <t xml:space="preserve">Spezifische Wärme trockener Luft</t>
  </si>
  <si>
    <t xml:space="preserve">Volumetrische Wärmekapazität c_p·ρ</t>
  </si>
  <si>
    <t xml:space="preserve">Wh/(m³·K)</t>
  </si>
  <si>
    <t xml:space="preserve">Berechnungsfaktor für Lüftungswärmeverlust</t>
  </si>
  <si>
    <t xml:space="preserve">Luftwechselrate Mindestlüftung n_min</t>
  </si>
  <si>
    <t xml:space="preserve">h⁻¹</t>
  </si>
  <si>
    <t xml:space="preserve">DIN 1946-6 Nennlüftung (Infiltration/Fenster)</t>
  </si>
  <si>
    <t xml:space="preserve">Wärmerückgewinnungsgrad KWL η_WRG</t>
  </si>
  <si>
    <t xml:space="preserve">-</t>
  </si>
  <si>
    <t xml:space="preserve">0.00 = Fensterlüftung / 0.80 = KWL mit WRG</t>
  </si>
  <si>
    <t xml:space="preserve">3. Norm-Innentemperaturen nach DIN EN 12831-1 / DIN SPEC 12831</t>
  </si>
  <si>
    <t xml:space="preserve">Raumtyp</t>
  </si>
  <si>
    <t xml:space="preserve">Norm-Innentemperatur θ_int</t>
  </si>
  <si>
    <t xml:space="preserve">Mindest-Luftwechsel n_min</t>
  </si>
  <si>
    <t xml:space="preserve">Wohnzimmer / Esszimmer / Aufenthaltsräume</t>
  </si>
  <si>
    <t xml:space="preserve">0.50 h⁻¹</t>
  </si>
  <si>
    <t xml:space="preserve">Badezimmer / Duschräume</t>
  </si>
  <si>
    <t xml:space="preserve">Schlafzimmer / Kinderzimmer</t>
  </si>
  <si>
    <t xml:space="preserve">0.50 h⁻¹ (bzw. 18°C Nacht)</t>
  </si>
  <si>
    <t xml:space="preserve">Arbeitszimmer / Homeoffice</t>
  </si>
  <si>
    <t xml:space="preserve">Flur / Treppenhaus / Dielen</t>
  </si>
  <si>
    <t xml:space="preserve">Gäste-WC / Nebenräume</t>
  </si>
  <si>
    <t xml:space="preserve">Hauswirtschaftsraum / Vorratsraum</t>
  </si>
  <si>
    <t xml:space="preserve">Unbeheizter Keller / Garage (Pufferzone)</t>
  </si>
  <si>
    <t xml:space="preserve">0.20 h⁻¹</t>
  </si>
  <si>
    <t xml:space="preserve">BAUTEILKATALOG &amp; U-WERTE (DIN EN ISO 6946 / DIN EN 12831)</t>
  </si>
  <si>
    <t xml:space="preserve">Katalog der thermischen Gebäudehüllflächen, U-Werte, Korrekturfaktoren fx und Wärmebrückenzuschläge</t>
  </si>
  <si>
    <t xml:space="preserve">Bauteil-ID</t>
  </si>
  <si>
    <t xml:space="preserve">Bauteilbezeichnung / Schichtaufbau</t>
  </si>
  <si>
    <t xml:space="preserve">U-Wert (W/(m²·K))</t>
  </si>
  <si>
    <t xml:space="preserve">Grenzfläche / Nachbarzone</t>
  </si>
  <si>
    <t xml:space="preserve">Temperaturkorrektur fx</t>
  </si>
  <si>
    <t xml:space="preserve">U_eff = U * fx (W/(m²·K))</t>
  </si>
  <si>
    <t xml:space="preserve">Wärmebrücke ΔU_WB (W/(m²·K))</t>
  </si>
  <si>
    <t xml:space="preserve">Energiestandard Einstufung</t>
  </si>
  <si>
    <t xml:space="preserve">AW01</t>
  </si>
  <si>
    <t xml:space="preserve">Außenwand 36.5cm Porenbeton + Dämmputz</t>
  </si>
  <si>
    <t xml:space="preserve">Außenluft (e)</t>
  </si>
  <si>
    <t xml:space="preserve">KfW 40 / GEG 2024</t>
  </si>
  <si>
    <t xml:space="preserve">AW02</t>
  </si>
  <si>
    <t xml:space="preserve">Außenwand Holzständer + 20cm WDVS</t>
  </si>
  <si>
    <t xml:space="preserve">Passivhaus-Niveau</t>
  </si>
  <si>
    <t xml:space="preserve">AF01</t>
  </si>
  <si>
    <t xml:space="preserve">Fenster 3-Scheiben-Isolierverglasung (Uw)</t>
  </si>
  <si>
    <t xml:space="preserve">KfW 40 Standard</t>
  </si>
  <si>
    <t xml:space="preserve">AT01</t>
  </si>
  <si>
    <t xml:space="preserve">Haustür hochdämmend</t>
  </si>
  <si>
    <t xml:space="preserve">GEG Neubaustandard</t>
  </si>
  <si>
    <t xml:space="preserve">DA01</t>
  </si>
  <si>
    <t xml:space="preserve">Steildach Zwischen-/Aufsparrendämmung 24cm</t>
  </si>
  <si>
    <t xml:space="preserve">DA02</t>
  </si>
  <si>
    <t xml:space="preserve">Flachdach / Oberste Geschossdecke</t>
  </si>
  <si>
    <t xml:space="preserve">FB01</t>
  </si>
  <si>
    <t xml:space="preserve">Bodenplatte gegen Erdreich (gedämmt 16cm)</t>
  </si>
  <si>
    <t xml:space="preserve">Erdreich (g)</t>
  </si>
  <si>
    <t xml:space="preserve">DIN EN ISO 13370</t>
  </si>
  <si>
    <t xml:space="preserve">IW01</t>
  </si>
  <si>
    <t xml:space="preserve">Innenwand massiv zu unbeheiztem Raum</t>
  </si>
  <si>
    <t xml:space="preserve">Unbeheizt (u)</t>
  </si>
  <si>
    <t xml:space="preserve">Innenbereich</t>
  </si>
  <si>
    <t xml:space="preserve">ID01</t>
  </si>
  <si>
    <t xml:space="preserve">Geschossdecke zu unbeheiztem Keller</t>
  </si>
  <si>
    <t xml:space="preserve">Kellerdeckendämmung</t>
  </si>
  <si>
    <t xml:space="preserve">IW02</t>
  </si>
  <si>
    <t xml:space="preserve">Innenwand Trockenbau Standard (beheizt)</t>
  </si>
  <si>
    <t xml:space="preserve">Beheizt (i)</t>
  </si>
  <si>
    <t xml:space="preserve">Kein Verlust bei gleicher Temp</t>
  </si>
  <si>
    <t xml:space="preserve">Lineare Wärmebrücken (DIN EN ISO 10211 / DIN 4108 Beiblatt 2)</t>
  </si>
  <si>
    <t xml:space="preserve">Kürzel</t>
  </si>
  <si>
    <t xml:space="preserve">Wärmebrückendetail</t>
  </si>
  <si>
    <t xml:space="preserve">Nachweismethode</t>
  </si>
  <si>
    <t xml:space="preserve">ψ-Wert (W/(m·K))</t>
  </si>
  <si>
    <t xml:space="preserve">Qualitätsstandard</t>
  </si>
  <si>
    <t xml:space="preserve">WB-01</t>
  </si>
  <si>
    <t xml:space="preserve">Außenwandecke (positiv / Außenecke)</t>
  </si>
  <si>
    <t xml:space="preserve">Beiblatt 2</t>
  </si>
  <si>
    <t xml:space="preserve">Thermisch getrennt</t>
  </si>
  <si>
    <t xml:space="preserve">WB-02</t>
  </si>
  <si>
    <t xml:space="preserve">Fensterlaibung / Fensteranschlag</t>
  </si>
  <si>
    <t xml:space="preserve">Dämmung überblendet</t>
  </si>
  <si>
    <t xml:space="preserve">WB-03</t>
  </si>
  <si>
    <t xml:space="preserve">Fensterbank / Brüstungsanschluss</t>
  </si>
  <si>
    <t xml:space="preserve">Purenit-Dämmprofil</t>
  </si>
  <si>
    <t xml:space="preserve">WB-04</t>
  </si>
  <si>
    <t xml:space="preserve">Sockelanschluss an Bodenplatte</t>
  </si>
  <si>
    <t xml:space="preserve">Kategorie B</t>
  </si>
  <si>
    <t xml:space="preserve">Flankendämmung 10cm</t>
  </si>
  <si>
    <t xml:space="preserve">WB-05</t>
  </si>
  <si>
    <t xml:space="preserve">Dach-Traufe an Außenwand</t>
  </si>
  <si>
    <t xml:space="preserve">Vollsparrendämmung</t>
  </si>
  <si>
    <t xml:space="preserve">RAUMWEISE HEIZLASTBERECHNUNG (DIN EN 12831-1:2017)</t>
  </si>
  <si>
    <t xml:space="preserve">Berechnung der Transmissionswärmeverluste (Φ_T), Lüftungswärmeverluste (Φ_V) und Zusatz-Aufheizleistung (Φ_RH)</t>
  </si>
  <si>
    <t xml:space="preserve">Übersicht &amp; Aggregation der berechneten Räume</t>
  </si>
  <si>
    <t xml:space="preserve">Norm-Temp θ_int (°C)</t>
  </si>
  <si>
    <t xml:space="preserve">Temp-Diff Δθ (K)</t>
  </si>
  <si>
    <t xml:space="preserve">Leitwert H_T (W/K)</t>
  </si>
  <si>
    <t xml:space="preserve">Transmission Φ_T (W)</t>
  </si>
  <si>
    <t xml:space="preserve">Lüftung Φ_V (W)</t>
  </si>
  <si>
    <t xml:space="preserve">Zusatzlast Φ_RH (W)</t>
  </si>
  <si>
    <t xml:space="preserve">Norm-Heizlast Φ_HL (W)</t>
  </si>
  <si>
    <t xml:space="preserve">SUMME</t>
  </si>
  <si>
    <t xml:space="preserve">Gebäudesumme Raumblätter</t>
  </si>
  <si>
    <t xml:space="preserve">Detaillierte Bauteilzuordnung &amp; Hüllflächenaufschlüsselung (Auszug R01 Wohnen &amp; R03 Bad)</t>
  </si>
  <si>
    <t xml:space="preserve">Raum</t>
  </si>
  <si>
    <t xml:space="preserve">Bauteil-Bez.</t>
  </si>
  <si>
    <t xml:space="preserve">Fläche A (m²)</t>
  </si>
  <si>
    <t xml:space="preserve">U-Wert</t>
  </si>
  <si>
    <t xml:space="preserve">Korr. fx</t>
  </si>
  <si>
    <t xml:space="preserve">H_T Bauteil (W/K)</t>
  </si>
  <si>
    <t xml:space="preserve">Temp θ_int</t>
  </si>
  <si>
    <t xml:space="preserve">Temp θ_angrenz</t>
  </si>
  <si>
    <t xml:space="preserve">Δθ (K)</t>
  </si>
  <si>
    <t xml:space="preserve">Φ_T Bauteil (W)</t>
  </si>
  <si>
    <t xml:space="preserve">Bemerkung</t>
  </si>
  <si>
    <t xml:space="preserve">Außenwand Süd (AW01)</t>
  </si>
  <si>
    <t xml:space="preserve">Porenbeton + WDVS</t>
  </si>
  <si>
    <t xml:space="preserve">Fenster Süd 3-fach (AF01)</t>
  </si>
  <si>
    <t xml:space="preserve">Uw = 0.80</t>
  </si>
  <si>
    <t xml:space="preserve">Außenwand West (AW01)</t>
  </si>
  <si>
    <t xml:space="preserve">Fenster West 3-fach (AF01)</t>
  </si>
  <si>
    <t xml:space="preserve">Bodenplatte (FB01)</t>
  </si>
  <si>
    <t xml:space="preserve">Gegen Erdreich</t>
  </si>
  <si>
    <t xml:space="preserve">Wärmebrückenzuschlag</t>
  </si>
  <si>
    <t xml:space="preserve">ΔU_WB pauschal</t>
  </si>
  <si>
    <t xml:space="preserve">Außenwand Nord (AW01)</t>
  </si>
  <si>
    <t xml:space="preserve">Fenster Nord (AF01)</t>
  </si>
  <si>
    <t xml:space="preserve">Dach schräg (DA01)</t>
  </si>
  <si>
    <t xml:space="preserve">Zwischensparren</t>
  </si>
  <si>
    <t xml:space="preserve">Innenwand zu Flur (IW02)</t>
  </si>
  <si>
    <t xml:space="preserve">Innentemperaturdiff.</t>
  </si>
  <si>
    <t xml:space="preserve">HEIZFLÄCHENAUSLEGUNG &amp; HYDRAULISCHER ABGLEICH (VERFAHREN B)</t>
  </si>
  <si>
    <t xml:space="preserve">Auslegung der Fußbodenheizungskreise (FBH) / Heizkörper auf Basis der raumweisen DIN EN 12831 Heizlast für BEG-Nachweis</t>
  </si>
  <si>
    <t xml:space="preserve">Systemparameter Wärmeverteilung:</t>
  </si>
  <si>
    <t xml:space="preserve">Vorlauftemperatur θ_V</t>
  </si>
  <si>
    <t xml:space="preserve">Rücklauftemperatur θ_R</t>
  </si>
  <si>
    <t xml:space="preserve">Spreizung Δθ_H</t>
  </si>
  <si>
    <t xml:space="preserve">K</t>
  </si>
  <si>
    <t xml:space="preserve">Spez. Wärmekapazität Wasser c_w</t>
  </si>
  <si>
    <t xml:space="preserve">Wh/(kg·K)</t>
  </si>
  <si>
    <t xml:space="preserve">Rohrdurchmesser FBH</t>
  </si>
  <si>
    <t xml:space="preserve">mm</t>
  </si>
  <si>
    <t xml:space="preserve">Rohrabstand VA (Mittel)</t>
  </si>
  <si>
    <t xml:space="preserve">cm</t>
  </si>
  <si>
    <t xml:space="preserve">Heizkreis-Dimensionierung &amp; Einstellwerte Hydraulischer Abgleich</t>
  </si>
  <si>
    <t xml:space="preserve">Heizflächen-Typ</t>
  </si>
  <si>
    <t xml:space="preserve">Anzahl Kreise</t>
  </si>
  <si>
    <t xml:space="preserve">Verlegeabstand VA (cm)</t>
  </si>
  <si>
    <t xml:space="preserve">Installierte Leistung (W)</t>
  </si>
  <si>
    <t xml:space="preserve">Massenstrom ṁ (kg/h)</t>
  </si>
  <si>
    <t xml:space="preserve">Volumenstrom V̇ (l/min)</t>
  </si>
  <si>
    <t xml:space="preserve">Druckverlust Δp (mbar)</t>
  </si>
  <si>
    <t xml:space="preserve">Ventileinstellung / Topmeter</t>
  </si>
  <si>
    <t xml:space="preserve">Leistungsdeckung (%)</t>
  </si>
  <si>
    <t xml:space="preserve">FBH Nassestrich</t>
  </si>
  <si>
    <t xml:space="preserve">1.2 l/min je Kreis</t>
  </si>
  <si>
    <t xml:space="preserve">1.5 l/min</t>
  </si>
  <si>
    <t xml:space="preserve">FBH + Handtuch-HK</t>
  </si>
  <si>
    <t xml:space="preserve">1.0 l/min + HK</t>
  </si>
  <si>
    <t xml:space="preserve">0.9 l/min je Kreis</t>
  </si>
  <si>
    <t xml:space="preserve">0.8 l/min je Kreis</t>
  </si>
  <si>
    <t xml:space="preserve">1.4 l/min</t>
  </si>
  <si>
    <t xml:space="preserve">0.7 l/min</t>
  </si>
  <si>
    <t xml:space="preserve">1.2 l/min</t>
  </si>
  <si>
    <t xml:space="preserve">0.9 l/min</t>
  </si>
  <si>
    <t xml:space="preserve">Gesamtanlage Heizflächen</t>
  </si>
  <si>
    <t xml:space="preserve">Maximaler Kreis</t>
  </si>
  <si>
    <t xml:space="preserve">Bestätigung des hydraulischen Abgleichs nach Verfahren B (VdZ / BEG EM Richtlinie)</t>
  </si>
  <si>
    <t xml:space="preserve">1. Berechnungsgrundlage:</t>
  </si>
  <si>
    <t xml:space="preserve">Die Heizlast wurde raumweise nach DIN EN 12831-1:2017 berechnet (keine pauschale Quadratmeter-Schätzung).</t>
  </si>
  <si>
    <t xml:space="preserve">2. Heizflächenauslegung:</t>
  </si>
  <si>
    <t xml:space="preserve">Die Heizkreise und Vorlauftemperaturen sind für eine maximale Vorlauftemperatur von 35°C optimiert (Wärmepumpen-Effizienz).</t>
  </si>
  <si>
    <t xml:space="preserve">3. Einstellwerte:</t>
  </si>
  <si>
    <t xml:space="preserve">Die berechneten Volumenströme und Voreinstellwerte sind an den Heizkreisverteilern bzw. Thermostatventilen einzustellen.</t>
  </si>
</sst>
</file>

<file path=xl/styles.xml><?xml version="1.0" encoding="utf-8"?>
<styleSheet xmlns="http://schemas.openxmlformats.org/spreadsheetml/2006/main">
  <numFmts count="18">
    <numFmt numFmtId="164" formatCode="General"/>
    <numFmt numFmtId="165" formatCode="#,##0&quot; W&quot;"/>
    <numFmt numFmtId="166" formatCode="0.00&quot; kW&quot;"/>
    <numFmt numFmtId="167" formatCode="#,##0.0&quot; m²&quot;"/>
    <numFmt numFmtId="168" formatCode="0.0&quot; W/m²&quot;"/>
    <numFmt numFmtId="169" formatCode="@"/>
    <numFmt numFmtId="170" formatCode="#,##0.0"/>
    <numFmt numFmtId="171" formatCode="0.0&quot; °C&quot;"/>
    <numFmt numFmtId="172" formatCode="#,##0"/>
    <numFmt numFmtId="173" formatCode="0.0"/>
    <numFmt numFmtId="174" formatCode="0.0%"/>
    <numFmt numFmtId="175" formatCode="0.0&quot; °C (Ø)&quot;"/>
    <numFmt numFmtId="176" formatCode="0.00"/>
    <numFmt numFmtId="177" formatCode="0.000"/>
    <numFmt numFmtId="178" formatCode="0.0&quot; K&quot;"/>
    <numFmt numFmtId="179" formatCode="#,##0.0&quot; kg/h&quot;"/>
    <numFmt numFmtId="180" formatCode="#,##0.00&quot; l/min&quot;"/>
    <numFmt numFmtId="181" formatCode="#,##0&quot; mbar (Max)&quot;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libri"/>
      <family val="0"/>
      <charset val="1"/>
    </font>
    <font>
      <i val="true"/>
      <sz val="9"/>
      <color rgb="FF64748B"/>
      <name val="Calibri"/>
      <family val="0"/>
      <charset val="1"/>
    </font>
    <font>
      <b val="true"/>
      <sz val="9"/>
      <color rgb="FF64748B"/>
      <name val="Calibri"/>
      <family val="0"/>
      <charset val="1"/>
    </font>
    <font>
      <b val="true"/>
      <sz val="16"/>
      <color rgb="FF1B365D"/>
      <name val="Calibri"/>
      <family val="0"/>
      <charset val="1"/>
    </font>
    <font>
      <b val="true"/>
      <sz val="10"/>
      <color rgb="FF000000"/>
      <name val="Calibri"/>
      <family val="0"/>
      <charset val="1"/>
    </font>
    <font>
      <b val="true"/>
      <sz val="11"/>
      <color rgb="FF1B365D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0"/>
      <color rgb="FF000000"/>
      <name val="Calibri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B365D"/>
        <bgColor rgb="FF333333"/>
      </patternFill>
    </fill>
    <fill>
      <patternFill patternType="solid">
        <fgColor rgb="FFEBF2F8"/>
        <bgColor rgb="FFE3F2FD"/>
      </patternFill>
    </fill>
    <fill>
      <patternFill patternType="solid">
        <fgColor rgb="FFF4F7FA"/>
        <bgColor rgb="FFEBF2F8"/>
      </patternFill>
    </fill>
    <fill>
      <patternFill patternType="solid">
        <fgColor rgb="FFE3F2FD"/>
        <bgColor rgb="FFEBF2F8"/>
      </patternFill>
    </fill>
    <fill>
      <patternFill patternType="solid">
        <fgColor rgb="FF335C8D"/>
        <bgColor rgb="FF64748B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1B365D"/>
      </top>
      <bottom style="medium">
        <color rgb="FF1B365D"/>
      </bottom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1B365D"/>
      </top>
      <bottom style="double">
        <color rgb="FF1B365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11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1" fontId="11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2" fontId="11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3" fontId="11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4" fontId="11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1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1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2" fontId="1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3" fontId="1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4" fontId="1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5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5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8" fillId="5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5" fontId="8" fillId="5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2" fontId="8" fillId="5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8" fillId="5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4" fontId="8" fillId="5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6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6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6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3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3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6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8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6" fontId="11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6" fontId="11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7" fontId="11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7" fontId="11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8" fontId="11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6" fontId="11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8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6" fontId="1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1" fontId="8" fillId="5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8" fontId="8" fillId="5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6" fontId="8" fillId="5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1" fontId="11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8" fontId="11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1" fontId="1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8" fontId="1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3" fontId="8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8" fillId="5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9" fontId="8" fillId="5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80" fontId="8" fillId="5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81" fontId="8" fillId="5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4F7FA"/>
      <rgbColor rgb="FFE3F2FD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BF2F8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4748B"/>
      <rgbColor rgb="FF969696"/>
      <rgbColor rgb="FF1B365D"/>
      <rgbColor rgb="FF339966"/>
      <rgbColor rgb="FF003300"/>
      <rgbColor rgb="FF333300"/>
      <rgbColor rgb="FF993300"/>
      <rgbColor rgb="FF993366"/>
      <rgbColor rgb="FF335C8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24"/>
    <col collapsed="false" customWidth="true" hidden="false" outlineLevel="0" max="4" min="3" style="1" width="16"/>
    <col collapsed="false" customWidth="true" hidden="false" outlineLevel="0" max="9" min="5" style="1" width="18"/>
    <col collapsed="false" customWidth="true" hidden="false" outlineLevel="0" max="10" min="10" style="1" width="22"/>
  </cols>
  <sheetData>
    <row r="1" customFormat="false" ht="1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</row>
    <row r="3" customFormat="false" ht="15" hidden="false" customHeight="true" outlineLevel="0" collapsed="false">
      <c r="A3" s="3" t="s">
        <v>1</v>
      </c>
    </row>
    <row r="5" customFormat="false" ht="15" hidden="false" customHeight="true" outlineLevel="0" collapsed="false">
      <c r="B5" s="4" t="s">
        <v>2</v>
      </c>
      <c r="C5" s="4"/>
      <c r="D5" s="4" t="s">
        <v>3</v>
      </c>
      <c r="E5" s="4"/>
      <c r="F5" s="4" t="s">
        <v>4</v>
      </c>
      <c r="G5" s="4"/>
      <c r="H5" s="4" t="n">
        <f aca="false">F22/H22</f>
        <v>0.774987870575552</v>
      </c>
      <c r="I5" s="4"/>
      <c r="J5" s="4" t="n">
        <f aca="false">G22/H22</f>
        <v>0.225012129424448</v>
      </c>
    </row>
    <row r="6" customFormat="false" ht="19.5" hidden="false" customHeight="true" outlineLevel="0" collapsed="false">
      <c r="B6" s="5" t="n">
        <f aca="false">SUM(H12:H21)</f>
        <v>8955.495</v>
      </c>
      <c r="C6" s="5"/>
      <c r="D6" s="6" t="n">
        <f aca="false">C6/1000</f>
        <v>0</v>
      </c>
      <c r="E6" s="6"/>
      <c r="F6" s="7" t="n">
        <f aca="false">SUM(C12:C21)</f>
        <v>148.2</v>
      </c>
      <c r="G6" s="7"/>
      <c r="H6" s="8"/>
      <c r="I6" s="8"/>
      <c r="J6" s="9" t="str">
        <f aca="false">IF(I6&lt;=35,"KfW 40 Konform",IF(I6&lt;=55,"GEG Neubaustandard","Sanierungsbedarf"))</f>
        <v>KfW 40 Konform</v>
      </c>
    </row>
    <row r="7" customFormat="false" ht="15" hidden="false" customHeight="true" outlineLevel="0" collapsed="false">
      <c r="B7" s="10" t="s">
        <v>5</v>
      </c>
      <c r="C7" s="10"/>
      <c r="D7" s="10" t="s">
        <v>6</v>
      </c>
      <c r="E7" s="10"/>
      <c r="F7" s="10" t="s">
        <v>7</v>
      </c>
      <c r="G7" s="10"/>
      <c r="H7" s="10" t="s">
        <v>8</v>
      </c>
      <c r="I7" s="10"/>
      <c r="J7" s="10" t="s">
        <v>9</v>
      </c>
    </row>
    <row r="10" customFormat="false" ht="15" hidden="false" customHeight="true" outlineLevel="0" collapsed="false">
      <c r="A10" s="11" t="s">
        <v>10</v>
      </c>
    </row>
    <row r="11" customFormat="false" ht="23.25" hidden="false" customHeight="true" outlineLevel="0" collapsed="false">
      <c r="A11" s="12" t="s">
        <v>11</v>
      </c>
      <c r="B11" s="12" t="s">
        <v>12</v>
      </c>
      <c r="C11" s="12" t="s">
        <v>13</v>
      </c>
      <c r="D11" s="12" t="s">
        <v>14</v>
      </c>
      <c r="E11" s="12" t="s">
        <v>15</v>
      </c>
      <c r="F11" s="12" t="s">
        <v>16</v>
      </c>
      <c r="G11" s="12" t="s">
        <v>17</v>
      </c>
      <c r="H11" s="12" t="s">
        <v>18</v>
      </c>
      <c r="I11" s="12" t="s">
        <v>19</v>
      </c>
      <c r="J11" s="12" t="s">
        <v>20</v>
      </c>
    </row>
    <row r="12" customFormat="false" ht="15" hidden="false" customHeight="true" outlineLevel="0" collapsed="false">
      <c r="A12" s="13" t="s">
        <v>21</v>
      </c>
      <c r="B12" s="14" t="s">
        <v>22</v>
      </c>
      <c r="C12" s="15" t="n">
        <f aca="false">Raumblätter!C8</f>
        <v>34.5</v>
      </c>
      <c r="D12" s="15" t="n">
        <f aca="false">Raumblätter!D8</f>
        <v>86.25</v>
      </c>
      <c r="E12" s="16" t="n">
        <f aca="false">Raumblätter!E8</f>
        <v>20</v>
      </c>
      <c r="F12" s="17" t="n">
        <f aca="false">Raumblätter!H8</f>
        <v>1369.6</v>
      </c>
      <c r="G12" s="17" t="n">
        <f aca="false">Raumblätter!I8</f>
        <v>469.2</v>
      </c>
      <c r="H12" s="17" t="n">
        <f aca="false">F12+G12</f>
        <v>1838.8</v>
      </c>
      <c r="I12" s="18" t="n">
        <f aca="false">H12/C12</f>
        <v>53.2985507246377</v>
      </c>
      <c r="J12" s="19" t="n">
        <f aca="false">H12/$H$22</f>
        <v>0.205326450408381</v>
      </c>
    </row>
    <row r="13" customFormat="false" ht="15" hidden="false" customHeight="true" outlineLevel="0" collapsed="false">
      <c r="A13" s="20" t="s">
        <v>23</v>
      </c>
      <c r="B13" s="21" t="s">
        <v>24</v>
      </c>
      <c r="C13" s="22" t="n">
        <f aca="false">Raumblätter!C9</f>
        <v>14.2</v>
      </c>
      <c r="D13" s="22" t="n">
        <f aca="false">Raumblätter!D9</f>
        <v>35.5</v>
      </c>
      <c r="E13" s="23" t="n">
        <f aca="false">Raumblätter!E9</f>
        <v>20</v>
      </c>
      <c r="F13" s="24" t="n">
        <f aca="false">Raumblätter!H9</f>
        <v>684.8</v>
      </c>
      <c r="G13" s="24" t="n">
        <f aca="false">Raumblätter!I9</f>
        <v>193.12</v>
      </c>
      <c r="H13" s="24" t="n">
        <f aca="false">F13+G13</f>
        <v>877.92</v>
      </c>
      <c r="I13" s="25" t="n">
        <f aca="false">H13/C13</f>
        <v>61.8253521126761</v>
      </c>
      <c r="J13" s="26" t="n">
        <f aca="false">H13/$H$22</f>
        <v>0.0980314320983932</v>
      </c>
    </row>
    <row r="14" customFormat="false" ht="15" hidden="false" customHeight="true" outlineLevel="0" collapsed="false">
      <c r="A14" s="13" t="s">
        <v>25</v>
      </c>
      <c r="B14" s="14" t="s">
        <v>26</v>
      </c>
      <c r="C14" s="15" t="n">
        <f aca="false">Raumblätter!C10</f>
        <v>11.8</v>
      </c>
      <c r="D14" s="15" t="n">
        <f aca="false">Raumblätter!D10</f>
        <v>29.5</v>
      </c>
      <c r="E14" s="16" t="n">
        <f aca="false">Raumblätter!E10</f>
        <v>24</v>
      </c>
      <c r="F14" s="17" t="n">
        <f aca="false">Raumblätter!H10</f>
        <v>813.6</v>
      </c>
      <c r="G14" s="17" t="n">
        <f aca="false">Raumblätter!I10</f>
        <v>180.54</v>
      </c>
      <c r="H14" s="17" t="n">
        <f aca="false">F14+G14</f>
        <v>994.14</v>
      </c>
      <c r="I14" s="18" t="n">
        <f aca="false">H14/C14</f>
        <v>84.2491525423729</v>
      </c>
      <c r="J14" s="19" t="n">
        <f aca="false">H14/$H$22</f>
        <v>0.111008939204366</v>
      </c>
    </row>
    <row r="15" customFormat="false" ht="15" hidden="false" customHeight="true" outlineLevel="0" collapsed="false">
      <c r="A15" s="20" t="s">
        <v>27</v>
      </c>
      <c r="B15" s="21" t="s">
        <v>28</v>
      </c>
      <c r="C15" s="22" t="n">
        <f aca="false">Raumblätter!C11</f>
        <v>16.5</v>
      </c>
      <c r="D15" s="22" t="n">
        <f aca="false">Raumblätter!D11</f>
        <v>41.25</v>
      </c>
      <c r="E15" s="23" t="n">
        <f aca="false">Raumblätter!E11</f>
        <v>20</v>
      </c>
      <c r="F15" s="24" t="n">
        <f aca="false">Raumblätter!H11</f>
        <v>752</v>
      </c>
      <c r="G15" s="24" t="n">
        <f aca="false">Raumblätter!I11</f>
        <v>224.4</v>
      </c>
      <c r="H15" s="24" t="n">
        <f aca="false">F15+G15</f>
        <v>976.4</v>
      </c>
      <c r="I15" s="25" t="n">
        <f aca="false">H15/C15</f>
        <v>59.1757575757576</v>
      </c>
      <c r="J15" s="26" t="n">
        <f aca="false">H15/$H$22</f>
        <v>0.109028032509649</v>
      </c>
    </row>
    <row r="16" customFormat="false" ht="15" hidden="false" customHeight="true" outlineLevel="0" collapsed="false">
      <c r="A16" s="13" t="s">
        <v>29</v>
      </c>
      <c r="B16" s="14" t="s">
        <v>30</v>
      </c>
      <c r="C16" s="15" t="n">
        <f aca="false">Raumblätter!C12</f>
        <v>15.2</v>
      </c>
      <c r="D16" s="15" t="n">
        <f aca="false">Raumblätter!D12</f>
        <v>38</v>
      </c>
      <c r="E16" s="16" t="n">
        <f aca="false">Raumblätter!E12</f>
        <v>20</v>
      </c>
      <c r="F16" s="17" t="n">
        <f aca="false">Raumblätter!H12</f>
        <v>707.2</v>
      </c>
      <c r="G16" s="17" t="n">
        <f aca="false">Raumblätter!I12</f>
        <v>206.72</v>
      </c>
      <c r="H16" s="17" t="n">
        <f aca="false">F16+G16</f>
        <v>913.92</v>
      </c>
      <c r="I16" s="18" t="n">
        <f aca="false">H16/C16</f>
        <v>60.1263157894737</v>
      </c>
      <c r="J16" s="19" t="n">
        <f aca="false">H16/$H$22</f>
        <v>0.102051310396578</v>
      </c>
    </row>
    <row r="17" customFormat="false" ht="15" hidden="false" customHeight="true" outlineLevel="0" collapsed="false">
      <c r="A17" s="20" t="s">
        <v>31</v>
      </c>
      <c r="B17" s="21" t="s">
        <v>32</v>
      </c>
      <c r="C17" s="22" t="n">
        <f aca="false">Raumblätter!C13</f>
        <v>14.8</v>
      </c>
      <c r="D17" s="22" t="n">
        <f aca="false">Raumblätter!D13</f>
        <v>37</v>
      </c>
      <c r="E17" s="23" t="n">
        <f aca="false">Raumblätter!E13</f>
        <v>20</v>
      </c>
      <c r="F17" s="24" t="n">
        <f aca="false">Raumblätter!H13</f>
        <v>697.6</v>
      </c>
      <c r="G17" s="24" t="n">
        <f aca="false">Raumblätter!I13</f>
        <v>201.28</v>
      </c>
      <c r="H17" s="24" t="n">
        <f aca="false">F17+G17</f>
        <v>898.88</v>
      </c>
      <c r="I17" s="25" t="n">
        <f aca="false">H17/C17</f>
        <v>60.7351351351351</v>
      </c>
      <c r="J17" s="26" t="n">
        <f aca="false">H17/$H$22</f>
        <v>0.100371894574225</v>
      </c>
    </row>
    <row r="18" customFormat="false" ht="15" hidden="false" customHeight="true" outlineLevel="0" collapsed="false">
      <c r="A18" s="13" t="s">
        <v>33</v>
      </c>
      <c r="B18" s="14" t="s">
        <v>34</v>
      </c>
      <c r="C18" s="15" t="n">
        <f aca="false">Raumblätter!C14</f>
        <v>12.6</v>
      </c>
      <c r="D18" s="15" t="n">
        <f aca="false">Raumblätter!D14</f>
        <v>31.5</v>
      </c>
      <c r="E18" s="16" t="n">
        <f aca="false">Raumblätter!E14</f>
        <v>20</v>
      </c>
      <c r="F18" s="17" t="n">
        <f aca="false">Raumblätter!H14</f>
        <v>624</v>
      </c>
      <c r="G18" s="17" t="n">
        <f aca="false">Raumblätter!I14</f>
        <v>171.36</v>
      </c>
      <c r="H18" s="17" t="n">
        <f aca="false">F18+G18</f>
        <v>795.36</v>
      </c>
      <c r="I18" s="18" t="n">
        <f aca="false">H18/C18</f>
        <v>63.1238095238095</v>
      </c>
      <c r="J18" s="19" t="n">
        <f aca="false">H18/$H$22</f>
        <v>0.0888125112012234</v>
      </c>
    </row>
    <row r="19" customFormat="false" ht="15" hidden="false" customHeight="true" outlineLevel="0" collapsed="false">
      <c r="A19" s="20" t="s">
        <v>35</v>
      </c>
      <c r="B19" s="21" t="s">
        <v>36</v>
      </c>
      <c r="C19" s="22" t="n">
        <f aca="false">Raumblätter!C15</f>
        <v>4.5</v>
      </c>
      <c r="D19" s="22" t="n">
        <f aca="false">Raumblätter!D15</f>
        <v>11.25</v>
      </c>
      <c r="E19" s="23" t="n">
        <f aca="false">Raumblätter!E15</f>
        <v>20</v>
      </c>
      <c r="F19" s="24" t="n">
        <f aca="false">Raumblätter!H15</f>
        <v>313.6</v>
      </c>
      <c r="G19" s="24" t="n">
        <f aca="false">Raumblätter!I15</f>
        <v>61.2</v>
      </c>
      <c r="H19" s="24" t="n">
        <f aca="false">F19+G19</f>
        <v>374.8</v>
      </c>
      <c r="I19" s="25" t="n">
        <f aca="false">H19/C19</f>
        <v>83.2888888888889</v>
      </c>
      <c r="J19" s="26" t="n">
        <f aca="false">H19/$H$22</f>
        <v>0.0418513996155433</v>
      </c>
    </row>
    <row r="20" customFormat="false" ht="15" hidden="false" customHeight="true" outlineLevel="0" collapsed="false">
      <c r="A20" s="13" t="s">
        <v>37</v>
      </c>
      <c r="B20" s="14" t="s">
        <v>38</v>
      </c>
      <c r="C20" s="15" t="n">
        <f aca="false">Raumblätter!C16</f>
        <v>15.6</v>
      </c>
      <c r="D20" s="15" t="n">
        <f aca="false">Raumblätter!D16</f>
        <v>39</v>
      </c>
      <c r="E20" s="16" t="n">
        <f aca="false">Raumblätter!E16</f>
        <v>18</v>
      </c>
      <c r="F20" s="17" t="n">
        <f aca="false">Raumblätter!H16</f>
        <v>606</v>
      </c>
      <c r="G20" s="17" t="n">
        <f aca="false">Raumblätter!I16</f>
        <v>198.9</v>
      </c>
      <c r="H20" s="17" t="n">
        <f aca="false">F20+G20</f>
        <v>804.9</v>
      </c>
      <c r="I20" s="18" t="n">
        <f aca="false">H20/C20</f>
        <v>51.5961538461539</v>
      </c>
      <c r="J20" s="19" t="n">
        <f aca="false">H20/$H$22</f>
        <v>0.0898777789502423</v>
      </c>
    </row>
    <row r="21" customFormat="false" ht="15" hidden="false" customHeight="true" outlineLevel="0" collapsed="false">
      <c r="A21" s="20" t="s">
        <v>39</v>
      </c>
      <c r="B21" s="21" t="s">
        <v>40</v>
      </c>
      <c r="C21" s="22" t="n">
        <f aca="false">Raumblätter!C17</f>
        <v>8.5</v>
      </c>
      <c r="D21" s="22" t="n">
        <f aca="false">Raumblätter!D17</f>
        <v>21.25</v>
      </c>
      <c r="E21" s="23" t="n">
        <f aca="false">Raumblätter!E17</f>
        <v>18</v>
      </c>
      <c r="F21" s="24" t="n">
        <f aca="false">Raumblätter!H17</f>
        <v>372</v>
      </c>
      <c r="G21" s="24" t="n">
        <f aca="false">Raumblätter!I17</f>
        <v>108.375</v>
      </c>
      <c r="H21" s="24" t="n">
        <f aca="false">F21+G21</f>
        <v>480.375</v>
      </c>
      <c r="I21" s="25" t="n">
        <f aca="false">H21/C21</f>
        <v>56.5147058823529</v>
      </c>
      <c r="J21" s="26" t="n">
        <f aca="false">H21/$H$22</f>
        <v>0.0536402510413997</v>
      </c>
    </row>
    <row r="22" customFormat="false" ht="15" hidden="false" customHeight="true" outlineLevel="0" collapsed="false">
      <c r="A22" s="27" t="s">
        <v>41</v>
      </c>
      <c r="B22" s="28" t="s">
        <v>42</v>
      </c>
      <c r="C22" s="29" t="n">
        <f aca="false">SUM(C12:C21)</f>
        <v>148.2</v>
      </c>
      <c r="D22" s="29" t="n">
        <f aca="false">SUM(D12:D21)</f>
        <v>370.5</v>
      </c>
      <c r="E22" s="30" t="n">
        <f aca="false">AVERAGE(E12:E21)</f>
        <v>20</v>
      </c>
      <c r="F22" s="31" t="n">
        <f aca="false">SUM(F12:F21)</f>
        <v>6940.4</v>
      </c>
      <c r="G22" s="31" t="n">
        <f aca="false">SUM(G12:G21)</f>
        <v>2015.095</v>
      </c>
      <c r="H22" s="31" t="n">
        <f aca="false">SUM(H12:H21)</f>
        <v>8955.495</v>
      </c>
      <c r="I22" s="32" t="n">
        <f aca="false">H22/C22</f>
        <v>60.4284412955466</v>
      </c>
      <c r="J22" s="33" t="n">
        <f aca="false">SUM(J12:J21)</f>
        <v>1</v>
      </c>
    </row>
    <row r="25" customFormat="false" ht="15" hidden="false" customHeight="true" outlineLevel="0" collapsed="false">
      <c r="A25" s="11" t="s">
        <v>43</v>
      </c>
    </row>
    <row r="26" customFormat="false" ht="15" hidden="false" customHeight="true" outlineLevel="0" collapsed="false">
      <c r="A26" s="34" t="s">
        <v>44</v>
      </c>
      <c r="B26" s="34"/>
      <c r="C26" s="34" t="s">
        <v>45</v>
      </c>
      <c r="D26" s="34"/>
      <c r="E26" s="34" t="s">
        <v>46</v>
      </c>
      <c r="F26" s="34"/>
      <c r="G26" s="34" t="s">
        <v>47</v>
      </c>
      <c r="H26" s="34"/>
      <c r="I26" s="34"/>
      <c r="J26" s="34"/>
    </row>
    <row r="27" customFormat="false" ht="15" hidden="false" customHeight="true" outlineLevel="0" collapsed="false">
      <c r="A27" s="35" t="s">
        <v>48</v>
      </c>
      <c r="B27" s="35"/>
      <c r="C27" s="20" t="s">
        <v>49</v>
      </c>
      <c r="D27" s="20"/>
      <c r="E27" s="36" t="n">
        <f aca="false">$I$22</f>
        <v>60.4284412955466</v>
      </c>
      <c r="F27" s="36"/>
      <c r="G27" s="21" t="s">
        <v>50</v>
      </c>
      <c r="H27" s="21"/>
      <c r="I27" s="21"/>
      <c r="J27" s="21"/>
    </row>
    <row r="28" customFormat="false" ht="15" hidden="false" customHeight="true" outlineLevel="0" collapsed="false">
      <c r="A28" s="35" t="s">
        <v>51</v>
      </c>
      <c r="B28" s="35"/>
      <c r="C28" s="20" t="s">
        <v>52</v>
      </c>
      <c r="D28" s="20"/>
      <c r="E28" s="36" t="n">
        <f aca="false">$I$22</f>
        <v>60.4284412955466</v>
      </c>
      <c r="F28" s="36"/>
      <c r="G28" s="21" t="s">
        <v>53</v>
      </c>
      <c r="H28" s="21"/>
      <c r="I28" s="21"/>
      <c r="J28" s="21"/>
    </row>
    <row r="29" customFormat="false" ht="15" hidden="false" customHeight="true" outlineLevel="0" collapsed="false">
      <c r="A29" s="35" t="s">
        <v>54</v>
      </c>
      <c r="B29" s="35"/>
      <c r="C29" s="20" t="s">
        <v>55</v>
      </c>
      <c r="D29" s="20"/>
      <c r="E29" s="36" t="n">
        <f aca="false">$I$22</f>
        <v>60.4284412955466</v>
      </c>
      <c r="F29" s="36"/>
      <c r="G29" s="21" t="s">
        <v>56</v>
      </c>
      <c r="H29" s="21"/>
      <c r="I29" s="21"/>
      <c r="J29" s="21"/>
    </row>
    <row r="30" customFormat="false" ht="15" hidden="false" customHeight="true" outlineLevel="0" collapsed="false">
      <c r="A30" s="35" t="s">
        <v>57</v>
      </c>
      <c r="B30" s="35"/>
      <c r="C30" s="20" t="s">
        <v>58</v>
      </c>
      <c r="D30" s="20"/>
      <c r="E30" s="36" t="n">
        <f aca="false">$I$22</f>
        <v>60.4284412955466</v>
      </c>
      <c r="F30" s="36"/>
      <c r="G30" s="21" t="s">
        <v>59</v>
      </c>
      <c r="H30" s="21"/>
      <c r="I30" s="21"/>
      <c r="J30" s="21"/>
    </row>
    <row r="31" customFormat="false" ht="15" hidden="false" customHeight="true" outlineLevel="0" collapsed="false">
      <c r="A31" s="35" t="s">
        <v>60</v>
      </c>
      <c r="B31" s="35"/>
      <c r="C31" s="20" t="s">
        <v>61</v>
      </c>
      <c r="D31" s="20"/>
      <c r="E31" s="36" t="n">
        <f aca="false">$I$22</f>
        <v>60.4284412955466</v>
      </c>
      <c r="F31" s="36"/>
      <c r="G31" s="21" t="s">
        <v>62</v>
      </c>
      <c r="H31" s="21"/>
      <c r="I31" s="21"/>
      <c r="J31" s="21"/>
    </row>
  </sheetData>
  <mergeCells count="37">
    <mergeCell ref="A1:J2"/>
    <mergeCell ref="B5:C5"/>
    <mergeCell ref="D5:E5"/>
    <mergeCell ref="F5:G5"/>
    <mergeCell ref="H5:I5"/>
    <mergeCell ref="B6:C6"/>
    <mergeCell ref="D6:E6"/>
    <mergeCell ref="F6:G6"/>
    <mergeCell ref="H6:I6"/>
    <mergeCell ref="B7:C7"/>
    <mergeCell ref="D7:E7"/>
    <mergeCell ref="F7:G7"/>
    <mergeCell ref="H7:I7"/>
    <mergeCell ref="A26:B26"/>
    <mergeCell ref="C26:D26"/>
    <mergeCell ref="E26:F26"/>
    <mergeCell ref="G26:J26"/>
    <mergeCell ref="A27:B27"/>
    <mergeCell ref="C27:D27"/>
    <mergeCell ref="E27:F27"/>
    <mergeCell ref="G27:J27"/>
    <mergeCell ref="A28:B28"/>
    <mergeCell ref="C28:D28"/>
    <mergeCell ref="E28:F28"/>
    <mergeCell ref="G28:J28"/>
    <mergeCell ref="A29:B29"/>
    <mergeCell ref="C29:D29"/>
    <mergeCell ref="E29:F29"/>
    <mergeCell ref="G29:J29"/>
    <mergeCell ref="A30:B30"/>
    <mergeCell ref="C30:D30"/>
    <mergeCell ref="E30:F30"/>
    <mergeCell ref="G30:J30"/>
    <mergeCell ref="A31:B31"/>
    <mergeCell ref="C31:D31"/>
    <mergeCell ref="E31:F31"/>
    <mergeCell ref="G31:J3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3" min="1" style="1" width="18"/>
    <col collapsed="false" customWidth="true" hidden="false" outlineLevel="0" max="4" min="4" style="1" width="16"/>
    <col collapsed="false" customWidth="true" hidden="false" outlineLevel="0" max="5" min="5" style="1" width="14"/>
    <col collapsed="false" customWidth="true" hidden="false" outlineLevel="0" max="7" min="6" style="1" width="25"/>
  </cols>
  <sheetData>
    <row r="1" customFormat="false" ht="15" hidden="false" customHeight="true" outlineLevel="0" collapsed="false">
      <c r="A1" s="2" t="s">
        <v>63</v>
      </c>
      <c r="B1" s="2"/>
      <c r="C1" s="2"/>
      <c r="D1" s="2"/>
      <c r="E1" s="2"/>
      <c r="F1" s="2"/>
      <c r="G1" s="2"/>
    </row>
    <row r="2" customFormat="false" ht="15" hidden="false" customHeight="true" outlineLevel="0" collapsed="false">
      <c r="A2" s="2"/>
      <c r="B2" s="2"/>
      <c r="C2" s="2"/>
      <c r="D2" s="2"/>
      <c r="E2" s="2"/>
      <c r="F2" s="2"/>
      <c r="G2" s="2"/>
    </row>
    <row r="4" customFormat="false" ht="15" hidden="false" customHeight="true" outlineLevel="0" collapsed="false">
      <c r="A4" s="11" t="s">
        <v>64</v>
      </c>
    </row>
    <row r="5" customFormat="false" ht="15" hidden="false" customHeight="true" outlineLevel="0" collapsed="false">
      <c r="A5" s="37" t="s">
        <v>65</v>
      </c>
      <c r="B5" s="37"/>
      <c r="C5" s="37"/>
      <c r="D5" s="14" t="s">
        <v>66</v>
      </c>
      <c r="E5" s="14"/>
      <c r="F5" s="14"/>
      <c r="G5" s="14"/>
    </row>
    <row r="6" customFormat="false" ht="15" hidden="false" customHeight="true" outlineLevel="0" collapsed="false">
      <c r="A6" s="35" t="s">
        <v>67</v>
      </c>
      <c r="B6" s="35"/>
      <c r="C6" s="35"/>
      <c r="D6" s="21" t="s">
        <v>68</v>
      </c>
      <c r="E6" s="21"/>
      <c r="F6" s="21"/>
      <c r="G6" s="21"/>
    </row>
    <row r="7" customFormat="false" ht="15" hidden="false" customHeight="true" outlineLevel="0" collapsed="false">
      <c r="A7" s="37" t="s">
        <v>69</v>
      </c>
      <c r="B7" s="37"/>
      <c r="C7" s="37"/>
      <c r="D7" s="14" t="s">
        <v>70</v>
      </c>
      <c r="E7" s="14"/>
      <c r="F7" s="14"/>
      <c r="G7" s="14"/>
    </row>
    <row r="8" customFormat="false" ht="15" hidden="false" customHeight="true" outlineLevel="0" collapsed="false">
      <c r="A8" s="35" t="s">
        <v>71</v>
      </c>
      <c r="B8" s="35"/>
      <c r="C8" s="35"/>
      <c r="D8" s="21" t="s">
        <v>72</v>
      </c>
      <c r="E8" s="21"/>
      <c r="F8" s="21"/>
      <c r="G8" s="21"/>
    </row>
    <row r="9" customFormat="false" ht="15" hidden="false" customHeight="true" outlineLevel="0" collapsed="false">
      <c r="A9" s="37" t="s">
        <v>73</v>
      </c>
      <c r="B9" s="37"/>
      <c r="C9" s="37"/>
      <c r="D9" s="14" t="s">
        <v>74</v>
      </c>
      <c r="E9" s="14"/>
      <c r="F9" s="14"/>
      <c r="G9" s="14"/>
    </row>
    <row r="10" customFormat="false" ht="15" hidden="false" customHeight="true" outlineLevel="0" collapsed="false">
      <c r="A10" s="35" t="s">
        <v>75</v>
      </c>
      <c r="B10" s="35"/>
      <c r="C10" s="35"/>
      <c r="D10" s="21" t="s">
        <v>76</v>
      </c>
      <c r="E10" s="21"/>
      <c r="F10" s="21"/>
      <c r="G10" s="21"/>
    </row>
    <row r="11" customFormat="false" ht="15" hidden="false" customHeight="true" outlineLevel="0" collapsed="false">
      <c r="A11" s="37" t="s">
        <v>77</v>
      </c>
      <c r="B11" s="37"/>
      <c r="C11" s="37"/>
      <c r="D11" s="14" t="s">
        <v>78</v>
      </c>
      <c r="E11" s="14"/>
      <c r="F11" s="14"/>
      <c r="G11" s="14"/>
    </row>
    <row r="13" customFormat="false" ht="15" hidden="false" customHeight="true" outlineLevel="0" collapsed="false">
      <c r="A13" s="11" t="s">
        <v>79</v>
      </c>
    </row>
    <row r="14" customFormat="false" ht="15" hidden="false" customHeight="true" outlineLevel="0" collapsed="false">
      <c r="A14" s="34" t="s">
        <v>80</v>
      </c>
      <c r="B14" s="34"/>
      <c r="C14" s="34"/>
      <c r="D14" s="38" t="s">
        <v>81</v>
      </c>
      <c r="E14" s="38" t="s">
        <v>82</v>
      </c>
      <c r="F14" s="34" t="s">
        <v>83</v>
      </c>
      <c r="G14" s="34"/>
    </row>
    <row r="15" customFormat="false" ht="15" hidden="false" customHeight="true" outlineLevel="0" collapsed="false">
      <c r="A15" s="37" t="s">
        <v>84</v>
      </c>
      <c r="B15" s="37"/>
      <c r="C15" s="37"/>
      <c r="D15" s="39" t="n">
        <v>-12</v>
      </c>
      <c r="E15" s="40" t="s">
        <v>85</v>
      </c>
      <c r="F15" s="41" t="s">
        <v>86</v>
      </c>
      <c r="G15" s="41"/>
    </row>
    <row r="16" customFormat="false" ht="15" hidden="false" customHeight="true" outlineLevel="0" collapsed="false">
      <c r="A16" s="35" t="s">
        <v>87</v>
      </c>
      <c r="B16" s="35"/>
      <c r="C16" s="35"/>
      <c r="D16" s="42" t="n">
        <v>9.8</v>
      </c>
      <c r="E16" s="43" t="s">
        <v>85</v>
      </c>
      <c r="F16" s="44" t="s">
        <v>88</v>
      </c>
      <c r="G16" s="44"/>
    </row>
    <row r="17" customFormat="false" ht="15" hidden="false" customHeight="true" outlineLevel="0" collapsed="false">
      <c r="A17" s="37" t="s">
        <v>89</v>
      </c>
      <c r="B17" s="37"/>
      <c r="C17" s="37"/>
      <c r="D17" s="45" t="n">
        <v>20</v>
      </c>
      <c r="E17" s="40" t="s">
        <v>85</v>
      </c>
      <c r="F17" s="41" t="s">
        <v>90</v>
      </c>
      <c r="G17" s="41"/>
    </row>
    <row r="18" customFormat="false" ht="15" hidden="false" customHeight="true" outlineLevel="0" collapsed="false">
      <c r="A18" s="35" t="s">
        <v>91</v>
      </c>
      <c r="B18" s="35"/>
      <c r="C18" s="35"/>
      <c r="D18" s="42" t="n">
        <v>24</v>
      </c>
      <c r="E18" s="43" t="s">
        <v>85</v>
      </c>
      <c r="F18" s="44" t="s">
        <v>92</v>
      </c>
      <c r="G18" s="44"/>
    </row>
    <row r="19" customFormat="false" ht="15" hidden="false" customHeight="true" outlineLevel="0" collapsed="false">
      <c r="A19" s="37" t="s">
        <v>93</v>
      </c>
      <c r="B19" s="37"/>
      <c r="C19" s="37"/>
      <c r="D19" s="45" t="n">
        <v>18</v>
      </c>
      <c r="E19" s="40" t="s">
        <v>85</v>
      </c>
      <c r="F19" s="41" t="s">
        <v>94</v>
      </c>
      <c r="G19" s="41"/>
    </row>
    <row r="20" customFormat="false" ht="15" hidden="false" customHeight="true" outlineLevel="0" collapsed="false">
      <c r="A20" s="35" t="s">
        <v>95</v>
      </c>
      <c r="B20" s="35"/>
      <c r="C20" s="35"/>
      <c r="D20" s="46" t="n">
        <v>1.2</v>
      </c>
      <c r="E20" s="43" t="s">
        <v>96</v>
      </c>
      <c r="F20" s="44" t="s">
        <v>97</v>
      </c>
      <c r="G20" s="44"/>
    </row>
    <row r="21" customFormat="false" ht="15" hidden="false" customHeight="true" outlineLevel="0" collapsed="false">
      <c r="A21" s="37" t="s">
        <v>98</v>
      </c>
      <c r="B21" s="37"/>
      <c r="C21" s="37"/>
      <c r="D21" s="39" t="n">
        <v>1.005</v>
      </c>
      <c r="E21" s="40" t="s">
        <v>99</v>
      </c>
      <c r="F21" s="41" t="s">
        <v>100</v>
      </c>
      <c r="G21" s="41"/>
    </row>
    <row r="22" customFormat="false" ht="15" hidden="false" customHeight="true" outlineLevel="0" collapsed="false">
      <c r="A22" s="35" t="s">
        <v>101</v>
      </c>
      <c r="B22" s="35"/>
      <c r="C22" s="35"/>
      <c r="D22" s="46" t="n">
        <v>0.34</v>
      </c>
      <c r="E22" s="43" t="s">
        <v>102</v>
      </c>
      <c r="F22" s="44" t="s">
        <v>103</v>
      </c>
      <c r="G22" s="44"/>
    </row>
    <row r="23" customFormat="false" ht="15" hidden="false" customHeight="true" outlineLevel="0" collapsed="false">
      <c r="A23" s="37" t="s">
        <v>104</v>
      </c>
      <c r="B23" s="37"/>
      <c r="C23" s="37"/>
      <c r="D23" s="39" t="n">
        <v>0.5</v>
      </c>
      <c r="E23" s="40" t="s">
        <v>105</v>
      </c>
      <c r="F23" s="41" t="s">
        <v>106</v>
      </c>
      <c r="G23" s="41"/>
    </row>
    <row r="24" customFormat="false" ht="15" hidden="false" customHeight="true" outlineLevel="0" collapsed="false">
      <c r="A24" s="35" t="s">
        <v>107</v>
      </c>
      <c r="B24" s="35"/>
      <c r="C24" s="35"/>
      <c r="D24" s="46" t="n">
        <v>0</v>
      </c>
      <c r="E24" s="43" t="s">
        <v>108</v>
      </c>
      <c r="F24" s="44" t="s">
        <v>109</v>
      </c>
      <c r="G24" s="44"/>
    </row>
    <row r="26" customFormat="false" ht="15" hidden="false" customHeight="true" outlineLevel="0" collapsed="false">
      <c r="A26" s="11" t="s">
        <v>110</v>
      </c>
    </row>
    <row r="27" customFormat="false" ht="15" hidden="false" customHeight="true" outlineLevel="0" collapsed="false">
      <c r="A27" s="34" t="s">
        <v>111</v>
      </c>
      <c r="B27" s="34"/>
      <c r="C27" s="34"/>
      <c r="D27" s="34" t="s">
        <v>112</v>
      </c>
      <c r="E27" s="34"/>
      <c r="F27" s="34" t="s">
        <v>113</v>
      </c>
      <c r="G27" s="34"/>
    </row>
    <row r="28" customFormat="false" ht="15" hidden="false" customHeight="true" outlineLevel="0" collapsed="false">
      <c r="A28" s="21" t="s">
        <v>114</v>
      </c>
      <c r="B28" s="21"/>
      <c r="C28" s="21"/>
      <c r="D28" s="47" t="n">
        <v>20</v>
      </c>
      <c r="E28" s="47"/>
      <c r="F28" s="43" t="s">
        <v>115</v>
      </c>
      <c r="G28" s="43"/>
    </row>
    <row r="29" customFormat="false" ht="15" hidden="false" customHeight="true" outlineLevel="0" collapsed="false">
      <c r="A29" s="14" t="s">
        <v>24</v>
      </c>
      <c r="B29" s="14"/>
      <c r="C29" s="14"/>
      <c r="D29" s="48" t="n">
        <v>20</v>
      </c>
      <c r="E29" s="48"/>
      <c r="F29" s="40" t="s">
        <v>115</v>
      </c>
      <c r="G29" s="40"/>
    </row>
    <row r="30" customFormat="false" ht="15" hidden="false" customHeight="true" outlineLevel="0" collapsed="false">
      <c r="A30" s="21" t="s">
        <v>116</v>
      </c>
      <c r="B30" s="21"/>
      <c r="C30" s="21"/>
      <c r="D30" s="47" t="n">
        <v>24</v>
      </c>
      <c r="E30" s="47"/>
      <c r="F30" s="43" t="s">
        <v>115</v>
      </c>
      <c r="G30" s="43"/>
    </row>
    <row r="31" customFormat="false" ht="15" hidden="false" customHeight="true" outlineLevel="0" collapsed="false">
      <c r="A31" s="14" t="s">
        <v>117</v>
      </c>
      <c r="B31" s="14"/>
      <c r="C31" s="14"/>
      <c r="D31" s="48" t="n">
        <v>20</v>
      </c>
      <c r="E31" s="48"/>
      <c r="F31" s="40" t="s">
        <v>118</v>
      </c>
      <c r="G31" s="40"/>
    </row>
    <row r="32" customFormat="false" ht="15" hidden="false" customHeight="true" outlineLevel="0" collapsed="false">
      <c r="A32" s="21" t="s">
        <v>119</v>
      </c>
      <c r="B32" s="21"/>
      <c r="C32" s="21"/>
      <c r="D32" s="47" t="n">
        <v>20</v>
      </c>
      <c r="E32" s="47"/>
      <c r="F32" s="43" t="s">
        <v>115</v>
      </c>
      <c r="G32" s="43"/>
    </row>
    <row r="33" customFormat="false" ht="15" hidden="false" customHeight="true" outlineLevel="0" collapsed="false">
      <c r="A33" s="14" t="s">
        <v>120</v>
      </c>
      <c r="B33" s="14"/>
      <c r="C33" s="14"/>
      <c r="D33" s="48" t="n">
        <v>18</v>
      </c>
      <c r="E33" s="48"/>
      <c r="F33" s="40" t="s">
        <v>115</v>
      </c>
      <c r="G33" s="40"/>
    </row>
    <row r="34" customFormat="false" ht="15" hidden="false" customHeight="true" outlineLevel="0" collapsed="false">
      <c r="A34" s="21" t="s">
        <v>121</v>
      </c>
      <c r="B34" s="21"/>
      <c r="C34" s="21"/>
      <c r="D34" s="47" t="n">
        <v>20</v>
      </c>
      <c r="E34" s="47"/>
      <c r="F34" s="43" t="s">
        <v>115</v>
      </c>
      <c r="G34" s="43"/>
    </row>
    <row r="35" customFormat="false" ht="15" hidden="false" customHeight="true" outlineLevel="0" collapsed="false">
      <c r="A35" s="14" t="s">
        <v>122</v>
      </c>
      <c r="B35" s="14"/>
      <c r="C35" s="14"/>
      <c r="D35" s="48" t="n">
        <v>15</v>
      </c>
      <c r="E35" s="48"/>
      <c r="F35" s="40" t="s">
        <v>115</v>
      </c>
      <c r="G35" s="40"/>
    </row>
    <row r="36" customFormat="false" ht="15" hidden="false" customHeight="true" outlineLevel="0" collapsed="false">
      <c r="A36" s="21" t="s">
        <v>123</v>
      </c>
      <c r="B36" s="21"/>
      <c r="C36" s="21"/>
      <c r="D36" s="47" t="n">
        <v>10</v>
      </c>
      <c r="E36" s="47"/>
      <c r="F36" s="43" t="s">
        <v>124</v>
      </c>
      <c r="G36" s="43"/>
    </row>
  </sheetData>
  <mergeCells count="67">
    <mergeCell ref="A1:G2"/>
    <mergeCell ref="A5:C5"/>
    <mergeCell ref="D5:G5"/>
    <mergeCell ref="A6:C6"/>
    <mergeCell ref="D6:G6"/>
    <mergeCell ref="A7:C7"/>
    <mergeCell ref="D7:G7"/>
    <mergeCell ref="A8:C8"/>
    <mergeCell ref="D8:G8"/>
    <mergeCell ref="A9:C9"/>
    <mergeCell ref="D9:G9"/>
    <mergeCell ref="A10:C10"/>
    <mergeCell ref="D10:G10"/>
    <mergeCell ref="A11:C11"/>
    <mergeCell ref="D11:G11"/>
    <mergeCell ref="A14:C14"/>
    <mergeCell ref="F14:G14"/>
    <mergeCell ref="A15:C15"/>
    <mergeCell ref="F15:G15"/>
    <mergeCell ref="A16:C16"/>
    <mergeCell ref="F16:G16"/>
    <mergeCell ref="A17:C17"/>
    <mergeCell ref="F17:G17"/>
    <mergeCell ref="A18:C18"/>
    <mergeCell ref="F18:G18"/>
    <mergeCell ref="A19:C19"/>
    <mergeCell ref="F19:G19"/>
    <mergeCell ref="A20:C20"/>
    <mergeCell ref="F20:G20"/>
    <mergeCell ref="A21:C21"/>
    <mergeCell ref="F21:G21"/>
    <mergeCell ref="A22:C22"/>
    <mergeCell ref="F22:G22"/>
    <mergeCell ref="A23:C23"/>
    <mergeCell ref="F23:G23"/>
    <mergeCell ref="A24:C24"/>
    <mergeCell ref="F24:G24"/>
    <mergeCell ref="A27:C27"/>
    <mergeCell ref="D27:E27"/>
    <mergeCell ref="F27:G27"/>
    <mergeCell ref="A28:C28"/>
    <mergeCell ref="D28:E28"/>
    <mergeCell ref="F28:G28"/>
    <mergeCell ref="A29:C29"/>
    <mergeCell ref="D29:E29"/>
    <mergeCell ref="F29:G29"/>
    <mergeCell ref="A30:C30"/>
    <mergeCell ref="D30:E30"/>
    <mergeCell ref="F30:G30"/>
    <mergeCell ref="A31:C31"/>
    <mergeCell ref="D31:E31"/>
    <mergeCell ref="F31:G31"/>
    <mergeCell ref="A32:C32"/>
    <mergeCell ref="D32:E32"/>
    <mergeCell ref="F32:G32"/>
    <mergeCell ref="A33:C33"/>
    <mergeCell ref="D33:E33"/>
    <mergeCell ref="F33:G33"/>
    <mergeCell ref="A34:C34"/>
    <mergeCell ref="D34:E34"/>
    <mergeCell ref="F34:G34"/>
    <mergeCell ref="A35:C35"/>
    <mergeCell ref="D35:E35"/>
    <mergeCell ref="F35:G35"/>
    <mergeCell ref="A36:C36"/>
    <mergeCell ref="D36:E36"/>
    <mergeCell ref="F36:G3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34"/>
    <col collapsed="false" customWidth="true" hidden="false" outlineLevel="0" max="3" min="3" style="1" width="18"/>
    <col collapsed="false" customWidth="true" hidden="false" outlineLevel="0" max="6" min="4" style="1" width="20"/>
    <col collapsed="false" customWidth="true" hidden="false" outlineLevel="0" max="8" min="7" style="1" width="22"/>
  </cols>
  <sheetData>
    <row r="1" customFormat="false" ht="15" hidden="false" customHeight="true" outlineLevel="0" collapsed="false">
      <c r="A1" s="2" t="s">
        <v>125</v>
      </c>
      <c r="B1" s="2"/>
      <c r="C1" s="2"/>
      <c r="D1" s="2"/>
      <c r="E1" s="2"/>
      <c r="F1" s="2"/>
      <c r="G1" s="2"/>
      <c r="H1" s="2"/>
    </row>
    <row r="2" customFormat="false" ht="15" hidden="false" customHeight="true" outlineLevel="0" collapsed="false">
      <c r="A2" s="2"/>
      <c r="B2" s="2"/>
      <c r="C2" s="2"/>
      <c r="D2" s="2"/>
      <c r="E2" s="2"/>
      <c r="F2" s="2"/>
      <c r="G2" s="2"/>
      <c r="H2" s="2"/>
    </row>
    <row r="3" customFormat="false" ht="15" hidden="false" customHeight="true" outlineLevel="0" collapsed="false">
      <c r="A3" s="3" t="s">
        <v>126</v>
      </c>
    </row>
    <row r="5" customFormat="false" ht="23.25" hidden="false" customHeight="true" outlineLevel="0" collapsed="false">
      <c r="A5" s="12" t="s">
        <v>127</v>
      </c>
      <c r="B5" s="12" t="s">
        <v>128</v>
      </c>
      <c r="C5" s="12" t="s">
        <v>129</v>
      </c>
      <c r="D5" s="12" t="s">
        <v>130</v>
      </c>
      <c r="E5" s="12" t="s">
        <v>131</v>
      </c>
      <c r="F5" s="12" t="s">
        <v>132</v>
      </c>
      <c r="G5" s="12" t="s">
        <v>133</v>
      </c>
      <c r="H5" s="12" t="s">
        <v>134</v>
      </c>
    </row>
    <row r="6" customFormat="false" ht="15" hidden="false" customHeight="true" outlineLevel="0" collapsed="false">
      <c r="A6" s="49" t="s">
        <v>135</v>
      </c>
      <c r="B6" s="14" t="s">
        <v>136</v>
      </c>
      <c r="C6" s="50" t="n">
        <v>0.18</v>
      </c>
      <c r="D6" s="14" t="s">
        <v>137</v>
      </c>
      <c r="E6" s="50" t="n">
        <v>1</v>
      </c>
      <c r="F6" s="50" t="n">
        <f aca="false">C6*E6</f>
        <v>0.18</v>
      </c>
      <c r="G6" s="50" t="n">
        <v>0.03</v>
      </c>
      <c r="H6" s="14" t="s">
        <v>138</v>
      </c>
    </row>
    <row r="7" customFormat="false" ht="15" hidden="false" customHeight="true" outlineLevel="0" collapsed="false">
      <c r="A7" s="51" t="s">
        <v>139</v>
      </c>
      <c r="B7" s="21" t="s">
        <v>140</v>
      </c>
      <c r="C7" s="52" t="n">
        <v>0.15</v>
      </c>
      <c r="D7" s="21" t="s">
        <v>137</v>
      </c>
      <c r="E7" s="52" t="n">
        <v>1</v>
      </c>
      <c r="F7" s="52" t="n">
        <f aca="false">C7*E7</f>
        <v>0.15</v>
      </c>
      <c r="G7" s="52" t="n">
        <v>0.02</v>
      </c>
      <c r="H7" s="21" t="s">
        <v>141</v>
      </c>
    </row>
    <row r="8" customFormat="false" ht="15" hidden="false" customHeight="true" outlineLevel="0" collapsed="false">
      <c r="A8" s="49" t="s">
        <v>142</v>
      </c>
      <c r="B8" s="14" t="s">
        <v>143</v>
      </c>
      <c r="C8" s="50" t="n">
        <v>0.8</v>
      </c>
      <c r="D8" s="14" t="s">
        <v>137</v>
      </c>
      <c r="E8" s="50" t="n">
        <v>1</v>
      </c>
      <c r="F8" s="50" t="n">
        <f aca="false">C8*E8</f>
        <v>0.8</v>
      </c>
      <c r="G8" s="50" t="n">
        <v>0</v>
      </c>
      <c r="H8" s="14" t="s">
        <v>144</v>
      </c>
    </row>
    <row r="9" customFormat="false" ht="15" hidden="false" customHeight="true" outlineLevel="0" collapsed="false">
      <c r="A9" s="51" t="s">
        <v>145</v>
      </c>
      <c r="B9" s="21" t="s">
        <v>146</v>
      </c>
      <c r="C9" s="52" t="n">
        <v>1.1</v>
      </c>
      <c r="D9" s="21" t="s">
        <v>137</v>
      </c>
      <c r="E9" s="52" t="n">
        <v>1</v>
      </c>
      <c r="F9" s="52" t="n">
        <f aca="false">C9*E9</f>
        <v>1.1</v>
      </c>
      <c r="G9" s="52" t="n">
        <v>0</v>
      </c>
      <c r="H9" s="21" t="s">
        <v>147</v>
      </c>
    </row>
    <row r="10" customFormat="false" ht="15" hidden="false" customHeight="true" outlineLevel="0" collapsed="false">
      <c r="A10" s="49" t="s">
        <v>148</v>
      </c>
      <c r="B10" s="14" t="s">
        <v>149</v>
      </c>
      <c r="C10" s="50" t="n">
        <v>0.14</v>
      </c>
      <c r="D10" s="14" t="s">
        <v>137</v>
      </c>
      <c r="E10" s="50" t="n">
        <v>1</v>
      </c>
      <c r="F10" s="50" t="n">
        <f aca="false">C10*E10</f>
        <v>0.14</v>
      </c>
      <c r="G10" s="50" t="n">
        <v>0.02</v>
      </c>
      <c r="H10" s="14" t="s">
        <v>144</v>
      </c>
    </row>
    <row r="11" customFormat="false" ht="15" hidden="false" customHeight="true" outlineLevel="0" collapsed="false">
      <c r="A11" s="51" t="s">
        <v>150</v>
      </c>
      <c r="B11" s="21" t="s">
        <v>151</v>
      </c>
      <c r="C11" s="52" t="n">
        <v>0.12</v>
      </c>
      <c r="D11" s="21" t="s">
        <v>137</v>
      </c>
      <c r="E11" s="52" t="n">
        <v>1</v>
      </c>
      <c r="F11" s="52" t="n">
        <f aca="false">C11*E11</f>
        <v>0.12</v>
      </c>
      <c r="G11" s="52" t="n">
        <v>0.02</v>
      </c>
      <c r="H11" s="21" t="s">
        <v>144</v>
      </c>
    </row>
    <row r="12" customFormat="false" ht="15" hidden="false" customHeight="true" outlineLevel="0" collapsed="false">
      <c r="A12" s="49" t="s">
        <v>152</v>
      </c>
      <c r="B12" s="14" t="s">
        <v>153</v>
      </c>
      <c r="C12" s="50" t="n">
        <v>0.2</v>
      </c>
      <c r="D12" s="14" t="s">
        <v>154</v>
      </c>
      <c r="E12" s="50" t="n">
        <v>0.6</v>
      </c>
      <c r="F12" s="50" t="n">
        <f aca="false">C12*E12</f>
        <v>0.12</v>
      </c>
      <c r="G12" s="50" t="n">
        <v>0.03</v>
      </c>
      <c r="H12" s="14" t="s">
        <v>155</v>
      </c>
    </row>
    <row r="13" customFormat="false" ht="15" hidden="false" customHeight="true" outlineLevel="0" collapsed="false">
      <c r="A13" s="51" t="s">
        <v>156</v>
      </c>
      <c r="B13" s="21" t="s">
        <v>157</v>
      </c>
      <c r="C13" s="52" t="n">
        <v>0.45</v>
      </c>
      <c r="D13" s="21" t="s">
        <v>158</v>
      </c>
      <c r="E13" s="52" t="n">
        <v>0.5</v>
      </c>
      <c r="F13" s="52" t="n">
        <f aca="false">C13*E13</f>
        <v>0.225</v>
      </c>
      <c r="G13" s="52" t="n">
        <v>0</v>
      </c>
      <c r="H13" s="21" t="s">
        <v>159</v>
      </c>
    </row>
    <row r="14" customFormat="false" ht="15" hidden="false" customHeight="true" outlineLevel="0" collapsed="false">
      <c r="A14" s="49" t="s">
        <v>160</v>
      </c>
      <c r="B14" s="14" t="s">
        <v>161</v>
      </c>
      <c r="C14" s="50" t="n">
        <v>0.25</v>
      </c>
      <c r="D14" s="14" t="s">
        <v>158</v>
      </c>
      <c r="E14" s="50" t="n">
        <v>0.5</v>
      </c>
      <c r="F14" s="50" t="n">
        <f aca="false">C14*E14</f>
        <v>0.125</v>
      </c>
      <c r="G14" s="50" t="n">
        <v>0.02</v>
      </c>
      <c r="H14" s="14" t="s">
        <v>162</v>
      </c>
    </row>
    <row r="15" customFormat="false" ht="15" hidden="false" customHeight="true" outlineLevel="0" collapsed="false">
      <c r="A15" s="51" t="s">
        <v>163</v>
      </c>
      <c r="B15" s="21" t="s">
        <v>164</v>
      </c>
      <c r="C15" s="52" t="n">
        <v>0.6</v>
      </c>
      <c r="D15" s="21" t="s">
        <v>165</v>
      </c>
      <c r="E15" s="52" t="n">
        <v>0</v>
      </c>
      <c r="F15" s="52" t="n">
        <f aca="false">C15*E15</f>
        <v>0</v>
      </c>
      <c r="G15" s="52" t="n">
        <v>0</v>
      </c>
      <c r="H15" s="21" t="s">
        <v>166</v>
      </c>
    </row>
    <row r="18" customFormat="false" ht="15" hidden="false" customHeight="true" outlineLevel="0" collapsed="false">
      <c r="A18" s="11" t="s">
        <v>167</v>
      </c>
    </row>
    <row r="19" customFormat="false" ht="15" hidden="false" customHeight="true" outlineLevel="0" collapsed="false">
      <c r="A19" s="34" t="s">
        <v>168</v>
      </c>
      <c r="B19" s="34"/>
      <c r="C19" s="34" t="s">
        <v>169</v>
      </c>
      <c r="D19" s="34"/>
      <c r="E19" s="38" t="s">
        <v>170</v>
      </c>
      <c r="F19" s="34" t="s">
        <v>171</v>
      </c>
      <c r="G19" s="34"/>
      <c r="H19" s="38" t="s">
        <v>172</v>
      </c>
    </row>
    <row r="20" customFormat="false" ht="15" hidden="false" customHeight="true" outlineLevel="0" collapsed="false">
      <c r="A20" s="51" t="s">
        <v>173</v>
      </c>
      <c r="B20" s="51"/>
      <c r="C20" s="21" t="s">
        <v>174</v>
      </c>
      <c r="D20" s="21"/>
      <c r="E20" s="20" t="s">
        <v>175</v>
      </c>
      <c r="F20" s="53" t="n">
        <v>0.05</v>
      </c>
      <c r="G20" s="53"/>
      <c r="H20" s="21" t="s">
        <v>176</v>
      </c>
    </row>
    <row r="21" customFormat="false" ht="15" hidden="false" customHeight="true" outlineLevel="0" collapsed="false">
      <c r="A21" s="49" t="s">
        <v>177</v>
      </c>
      <c r="B21" s="49"/>
      <c r="C21" s="14" t="s">
        <v>178</v>
      </c>
      <c r="D21" s="14"/>
      <c r="E21" s="13" t="s">
        <v>175</v>
      </c>
      <c r="F21" s="54" t="n">
        <v>0.03</v>
      </c>
      <c r="G21" s="54"/>
      <c r="H21" s="14" t="s">
        <v>179</v>
      </c>
    </row>
    <row r="22" customFormat="false" ht="15" hidden="false" customHeight="true" outlineLevel="0" collapsed="false">
      <c r="A22" s="51" t="s">
        <v>180</v>
      </c>
      <c r="B22" s="51"/>
      <c r="C22" s="21" t="s">
        <v>181</v>
      </c>
      <c r="D22" s="21"/>
      <c r="E22" s="20" t="s">
        <v>175</v>
      </c>
      <c r="F22" s="53" t="n">
        <v>0.04</v>
      </c>
      <c r="G22" s="53"/>
      <c r="H22" s="21" t="s">
        <v>182</v>
      </c>
    </row>
    <row r="23" customFormat="false" ht="15" hidden="false" customHeight="true" outlineLevel="0" collapsed="false">
      <c r="A23" s="49" t="s">
        <v>183</v>
      </c>
      <c r="B23" s="49"/>
      <c r="C23" s="14" t="s">
        <v>184</v>
      </c>
      <c r="D23" s="14"/>
      <c r="E23" s="13" t="s">
        <v>185</v>
      </c>
      <c r="F23" s="54" t="n">
        <v>0.08</v>
      </c>
      <c r="G23" s="54"/>
      <c r="H23" s="14" t="s">
        <v>186</v>
      </c>
    </row>
    <row r="24" customFormat="false" ht="15" hidden="false" customHeight="true" outlineLevel="0" collapsed="false">
      <c r="A24" s="51" t="s">
        <v>187</v>
      </c>
      <c r="B24" s="51"/>
      <c r="C24" s="21" t="s">
        <v>188</v>
      </c>
      <c r="D24" s="21"/>
      <c r="E24" s="20" t="s">
        <v>185</v>
      </c>
      <c r="F24" s="53" t="n">
        <v>0.04</v>
      </c>
      <c r="G24" s="53"/>
      <c r="H24" s="21" t="s">
        <v>189</v>
      </c>
    </row>
  </sheetData>
  <mergeCells count="19">
    <mergeCell ref="A1:H2"/>
    <mergeCell ref="A19:B19"/>
    <mergeCell ref="C19:D19"/>
    <mergeCell ref="F19:G19"/>
    <mergeCell ref="A20:B20"/>
    <mergeCell ref="C20:D20"/>
    <mergeCell ref="F20:G20"/>
    <mergeCell ref="A21:B21"/>
    <mergeCell ref="C21:D21"/>
    <mergeCell ref="F21:G21"/>
    <mergeCell ref="A22:B22"/>
    <mergeCell ref="C22:D22"/>
    <mergeCell ref="F22:G22"/>
    <mergeCell ref="A23:B23"/>
    <mergeCell ref="C23:D23"/>
    <mergeCell ref="F23:G23"/>
    <mergeCell ref="A24:B24"/>
    <mergeCell ref="C24:D24"/>
    <mergeCell ref="F24:G2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1" width="24"/>
    <col collapsed="false" customWidth="true" hidden="false" outlineLevel="0" max="5" min="3" style="1" width="14"/>
    <col collapsed="false" customWidth="true" hidden="false" outlineLevel="0" max="7" min="6" style="1" width="16"/>
    <col collapsed="false" customWidth="true" hidden="false" outlineLevel="0" max="8" min="8" style="1" width="18"/>
    <col collapsed="false" customWidth="true" hidden="false" outlineLevel="0" max="9" min="9" style="1" width="16"/>
    <col collapsed="false" customWidth="true" hidden="false" outlineLevel="0" max="10" min="10" style="1" width="18"/>
    <col collapsed="false" customWidth="true" hidden="false" outlineLevel="0" max="11" min="11" style="1" width="22"/>
  </cols>
  <sheetData>
    <row r="1" customFormat="false" ht="15" hidden="false" customHeight="true" outlineLevel="0" collapsed="false">
      <c r="A1" s="2" t="s">
        <v>190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15" hidden="false" customHeight="true" outlineLevel="0" collapsed="false">
      <c r="A3" s="3" t="s">
        <v>191</v>
      </c>
    </row>
    <row r="6" customFormat="false" ht="15" hidden="false" customHeight="true" outlineLevel="0" collapsed="false">
      <c r="A6" s="11" t="s">
        <v>192</v>
      </c>
    </row>
    <row r="7" customFormat="false" ht="23.25" hidden="false" customHeight="true" outlineLevel="0" collapsed="false">
      <c r="A7" s="12" t="s">
        <v>11</v>
      </c>
      <c r="B7" s="12" t="s">
        <v>12</v>
      </c>
      <c r="C7" s="12" t="s">
        <v>13</v>
      </c>
      <c r="D7" s="12" t="s">
        <v>14</v>
      </c>
      <c r="E7" s="12" t="s">
        <v>193</v>
      </c>
      <c r="F7" s="12" t="s">
        <v>194</v>
      </c>
      <c r="G7" s="12" t="s">
        <v>195</v>
      </c>
      <c r="H7" s="12" t="s">
        <v>196</v>
      </c>
      <c r="I7" s="12" t="s">
        <v>197</v>
      </c>
      <c r="J7" s="12" t="s">
        <v>198</v>
      </c>
      <c r="K7" s="12" t="s">
        <v>199</v>
      </c>
    </row>
    <row r="8" customFormat="false" ht="15" hidden="false" customHeight="true" outlineLevel="0" collapsed="false">
      <c r="A8" s="13" t="s">
        <v>21</v>
      </c>
      <c r="B8" s="14" t="s">
        <v>22</v>
      </c>
      <c r="C8" s="15" t="n">
        <v>34.5</v>
      </c>
      <c r="D8" s="15" t="n">
        <v>86.25</v>
      </c>
      <c r="E8" s="16" t="n">
        <v>20</v>
      </c>
      <c r="F8" s="55" t="n">
        <f aca="false">E8-Projektdaten!$D$15</f>
        <v>32</v>
      </c>
      <c r="G8" s="56" t="n">
        <v>42.8</v>
      </c>
      <c r="H8" s="17" t="n">
        <f aca="false">G8*F8</f>
        <v>1369.6</v>
      </c>
      <c r="I8" s="17" t="n">
        <f aca="false">Projektdaten!$D$22*D8*Projektdaten!$D$23*F8*(1-Projektdaten!$D$24)</f>
        <v>469.2</v>
      </c>
      <c r="J8" s="17" t="n">
        <v>0</v>
      </c>
      <c r="K8" s="17" t="n">
        <f aca="false">H8+I8+J8</f>
        <v>1838.8</v>
      </c>
    </row>
    <row r="9" customFormat="false" ht="15" hidden="false" customHeight="true" outlineLevel="0" collapsed="false">
      <c r="A9" s="20" t="s">
        <v>23</v>
      </c>
      <c r="B9" s="21" t="s">
        <v>24</v>
      </c>
      <c r="C9" s="22" t="n">
        <v>14.2</v>
      </c>
      <c r="D9" s="22" t="n">
        <v>35.5</v>
      </c>
      <c r="E9" s="23" t="n">
        <v>20</v>
      </c>
      <c r="F9" s="57" t="n">
        <f aca="false">E9-Projektdaten!$D$15</f>
        <v>32</v>
      </c>
      <c r="G9" s="58" t="n">
        <v>21.4</v>
      </c>
      <c r="H9" s="24" t="n">
        <f aca="false">G9*F9</f>
        <v>684.8</v>
      </c>
      <c r="I9" s="24" t="n">
        <f aca="false">Projektdaten!$D$22*D9*Projektdaten!$D$23*F9*(1-Projektdaten!$D$24)</f>
        <v>193.12</v>
      </c>
      <c r="J9" s="24" t="n">
        <v>0</v>
      </c>
      <c r="K9" s="24" t="n">
        <f aca="false">H9+I9+J9</f>
        <v>877.92</v>
      </c>
    </row>
    <row r="10" customFormat="false" ht="15" hidden="false" customHeight="true" outlineLevel="0" collapsed="false">
      <c r="A10" s="13" t="s">
        <v>25</v>
      </c>
      <c r="B10" s="14" t="s">
        <v>26</v>
      </c>
      <c r="C10" s="15" t="n">
        <v>11.8</v>
      </c>
      <c r="D10" s="15" t="n">
        <v>29.5</v>
      </c>
      <c r="E10" s="16" t="n">
        <v>24</v>
      </c>
      <c r="F10" s="55" t="n">
        <f aca="false">E10-Projektdaten!$D$15</f>
        <v>36</v>
      </c>
      <c r="G10" s="56" t="n">
        <v>22.6</v>
      </c>
      <c r="H10" s="17" t="n">
        <f aca="false">G10*F10</f>
        <v>813.6</v>
      </c>
      <c r="I10" s="17" t="n">
        <f aca="false">Projektdaten!$D$22*D10*Projektdaten!$D$23*F10*(1-Projektdaten!$D$24)</f>
        <v>180.54</v>
      </c>
      <c r="J10" s="17" t="n">
        <v>0</v>
      </c>
      <c r="K10" s="17" t="n">
        <f aca="false">H10+I10+J10</f>
        <v>994.14</v>
      </c>
    </row>
    <row r="11" customFormat="false" ht="15" hidden="false" customHeight="true" outlineLevel="0" collapsed="false">
      <c r="A11" s="20" t="s">
        <v>27</v>
      </c>
      <c r="B11" s="21" t="s">
        <v>28</v>
      </c>
      <c r="C11" s="22" t="n">
        <v>16.5</v>
      </c>
      <c r="D11" s="22" t="n">
        <v>41.25</v>
      </c>
      <c r="E11" s="23" t="n">
        <v>20</v>
      </c>
      <c r="F11" s="57" t="n">
        <f aca="false">E11-Projektdaten!$D$15</f>
        <v>32</v>
      </c>
      <c r="G11" s="58" t="n">
        <v>23.5</v>
      </c>
      <c r="H11" s="24" t="n">
        <f aca="false">G11*F11</f>
        <v>752</v>
      </c>
      <c r="I11" s="24" t="n">
        <f aca="false">Projektdaten!$D$22*D11*Projektdaten!$D$23*F11*(1-Projektdaten!$D$24)</f>
        <v>224.4</v>
      </c>
      <c r="J11" s="24" t="n">
        <v>0</v>
      </c>
      <c r="K11" s="24" t="n">
        <f aca="false">H11+I11+J11</f>
        <v>976.4</v>
      </c>
    </row>
    <row r="12" customFormat="false" ht="15" hidden="false" customHeight="true" outlineLevel="0" collapsed="false">
      <c r="A12" s="13" t="s">
        <v>29</v>
      </c>
      <c r="B12" s="14" t="s">
        <v>30</v>
      </c>
      <c r="C12" s="15" t="n">
        <v>15.2</v>
      </c>
      <c r="D12" s="15" t="n">
        <v>38</v>
      </c>
      <c r="E12" s="16" t="n">
        <v>20</v>
      </c>
      <c r="F12" s="55" t="n">
        <f aca="false">E12-Projektdaten!$D$15</f>
        <v>32</v>
      </c>
      <c r="G12" s="56" t="n">
        <v>22.1</v>
      </c>
      <c r="H12" s="17" t="n">
        <f aca="false">G12*F12</f>
        <v>707.2</v>
      </c>
      <c r="I12" s="17" t="n">
        <f aca="false">Projektdaten!$D$22*D12*Projektdaten!$D$23*F12*(1-Projektdaten!$D$24)</f>
        <v>206.72</v>
      </c>
      <c r="J12" s="17" t="n">
        <v>0</v>
      </c>
      <c r="K12" s="17" t="n">
        <f aca="false">H12+I12+J12</f>
        <v>913.92</v>
      </c>
    </row>
    <row r="13" customFormat="false" ht="15" hidden="false" customHeight="true" outlineLevel="0" collapsed="false">
      <c r="A13" s="20" t="s">
        <v>31</v>
      </c>
      <c r="B13" s="21" t="s">
        <v>32</v>
      </c>
      <c r="C13" s="22" t="n">
        <v>14.8</v>
      </c>
      <c r="D13" s="22" t="n">
        <v>37</v>
      </c>
      <c r="E13" s="23" t="n">
        <v>20</v>
      </c>
      <c r="F13" s="57" t="n">
        <f aca="false">E13-Projektdaten!$D$15</f>
        <v>32</v>
      </c>
      <c r="G13" s="58" t="n">
        <v>21.8</v>
      </c>
      <c r="H13" s="24" t="n">
        <f aca="false">G13*F13</f>
        <v>697.6</v>
      </c>
      <c r="I13" s="24" t="n">
        <f aca="false">Projektdaten!$D$22*D13*Projektdaten!$D$23*F13*(1-Projektdaten!$D$24)</f>
        <v>201.28</v>
      </c>
      <c r="J13" s="24" t="n">
        <v>0</v>
      </c>
      <c r="K13" s="24" t="n">
        <f aca="false">H13+I13+J13</f>
        <v>898.88</v>
      </c>
    </row>
    <row r="14" customFormat="false" ht="15" hidden="false" customHeight="true" outlineLevel="0" collapsed="false">
      <c r="A14" s="13" t="s">
        <v>33</v>
      </c>
      <c r="B14" s="14" t="s">
        <v>34</v>
      </c>
      <c r="C14" s="15" t="n">
        <v>12.6</v>
      </c>
      <c r="D14" s="15" t="n">
        <v>31.5</v>
      </c>
      <c r="E14" s="16" t="n">
        <v>20</v>
      </c>
      <c r="F14" s="55" t="n">
        <f aca="false">E14-Projektdaten!$D$15</f>
        <v>32</v>
      </c>
      <c r="G14" s="56" t="n">
        <v>19.5</v>
      </c>
      <c r="H14" s="17" t="n">
        <f aca="false">G14*F14</f>
        <v>624</v>
      </c>
      <c r="I14" s="17" t="n">
        <f aca="false">Projektdaten!$D$22*D14*Projektdaten!$D$23*F14*(1-Projektdaten!$D$24)</f>
        <v>171.36</v>
      </c>
      <c r="J14" s="17" t="n">
        <v>0</v>
      </c>
      <c r="K14" s="17" t="n">
        <f aca="false">H14+I14+J14</f>
        <v>795.36</v>
      </c>
    </row>
    <row r="15" customFormat="false" ht="15" hidden="false" customHeight="true" outlineLevel="0" collapsed="false">
      <c r="A15" s="20" t="s">
        <v>35</v>
      </c>
      <c r="B15" s="21" t="s">
        <v>36</v>
      </c>
      <c r="C15" s="22" t="n">
        <v>4.5</v>
      </c>
      <c r="D15" s="22" t="n">
        <v>11.25</v>
      </c>
      <c r="E15" s="23" t="n">
        <v>20</v>
      </c>
      <c r="F15" s="57" t="n">
        <f aca="false">E15-Projektdaten!$D$15</f>
        <v>32</v>
      </c>
      <c r="G15" s="58" t="n">
        <v>9.8</v>
      </c>
      <c r="H15" s="24" t="n">
        <f aca="false">G15*F15</f>
        <v>313.6</v>
      </c>
      <c r="I15" s="24" t="n">
        <f aca="false">Projektdaten!$D$22*D15*Projektdaten!$D$23*F15*(1-Projektdaten!$D$24)</f>
        <v>61.2</v>
      </c>
      <c r="J15" s="24" t="n">
        <v>0</v>
      </c>
      <c r="K15" s="24" t="n">
        <f aca="false">H15+I15+J15</f>
        <v>374.8</v>
      </c>
    </row>
    <row r="16" customFormat="false" ht="15" hidden="false" customHeight="true" outlineLevel="0" collapsed="false">
      <c r="A16" s="13" t="s">
        <v>37</v>
      </c>
      <c r="B16" s="14" t="s">
        <v>38</v>
      </c>
      <c r="C16" s="15" t="n">
        <v>15.6</v>
      </c>
      <c r="D16" s="15" t="n">
        <v>39</v>
      </c>
      <c r="E16" s="16" t="n">
        <v>18</v>
      </c>
      <c r="F16" s="55" t="n">
        <f aca="false">E16-Projektdaten!$D$15</f>
        <v>30</v>
      </c>
      <c r="G16" s="56" t="n">
        <v>20.2</v>
      </c>
      <c r="H16" s="17" t="n">
        <f aca="false">G16*F16</f>
        <v>606</v>
      </c>
      <c r="I16" s="17" t="n">
        <f aca="false">Projektdaten!$D$22*D16*Projektdaten!$D$23*F16*(1-Projektdaten!$D$24)</f>
        <v>198.9</v>
      </c>
      <c r="J16" s="17" t="n">
        <v>0</v>
      </c>
      <c r="K16" s="17" t="n">
        <f aca="false">H16+I16+J16</f>
        <v>804.9</v>
      </c>
    </row>
    <row r="17" customFormat="false" ht="15" hidden="false" customHeight="true" outlineLevel="0" collapsed="false">
      <c r="A17" s="20" t="s">
        <v>39</v>
      </c>
      <c r="B17" s="21" t="s">
        <v>40</v>
      </c>
      <c r="C17" s="22" t="n">
        <v>8.5</v>
      </c>
      <c r="D17" s="22" t="n">
        <v>21.25</v>
      </c>
      <c r="E17" s="23" t="n">
        <v>18</v>
      </c>
      <c r="F17" s="57" t="n">
        <f aca="false">E17-Projektdaten!$D$15</f>
        <v>30</v>
      </c>
      <c r="G17" s="58" t="n">
        <v>12.4</v>
      </c>
      <c r="H17" s="24" t="n">
        <f aca="false">G17*F17</f>
        <v>372</v>
      </c>
      <c r="I17" s="24" t="n">
        <f aca="false">Projektdaten!$D$22*D17*Projektdaten!$D$23*F17*(1-Projektdaten!$D$24)</f>
        <v>108.375</v>
      </c>
      <c r="J17" s="24" t="n">
        <v>0</v>
      </c>
      <c r="K17" s="24" t="n">
        <f aca="false">H17+I17+J17</f>
        <v>480.375</v>
      </c>
    </row>
    <row r="18" customFormat="false" ht="15" hidden="false" customHeight="true" outlineLevel="0" collapsed="false">
      <c r="A18" s="27" t="s">
        <v>200</v>
      </c>
      <c r="B18" s="28" t="s">
        <v>201</v>
      </c>
      <c r="C18" s="29" t="n">
        <f aca="false">SUM(C8:C17)</f>
        <v>148.2</v>
      </c>
      <c r="D18" s="29" t="n">
        <f aca="false">SUM(D8:D17)</f>
        <v>370.5</v>
      </c>
      <c r="E18" s="59" t="n">
        <f aca="false">AVERAGE(E8:E17)</f>
        <v>20</v>
      </c>
      <c r="F18" s="60" t="n">
        <f aca="false">AVERAGE(F8:F17)</f>
        <v>32</v>
      </c>
      <c r="G18" s="61" t="n">
        <f aca="false">SUM(G8:G17)</f>
        <v>216.1</v>
      </c>
      <c r="H18" s="31" t="n">
        <f aca="false">SUM(H8:H17)</f>
        <v>6940.4</v>
      </c>
      <c r="I18" s="31" t="n">
        <f aca="false">SUM(I8:I17)</f>
        <v>2015.095</v>
      </c>
      <c r="J18" s="31" t="n">
        <f aca="false">SUM(J8:J17)</f>
        <v>0</v>
      </c>
      <c r="K18" s="31" t="n">
        <f aca="false">SUM(K8:K17)</f>
        <v>8955.495</v>
      </c>
    </row>
    <row r="21" customFormat="false" ht="15" hidden="false" customHeight="true" outlineLevel="0" collapsed="false">
      <c r="A21" s="11" t="s">
        <v>202</v>
      </c>
    </row>
    <row r="22" customFormat="false" ht="15" hidden="false" customHeight="true" outlineLevel="0" collapsed="false">
      <c r="A22" s="38" t="s">
        <v>203</v>
      </c>
      <c r="B22" s="38" t="s">
        <v>204</v>
      </c>
      <c r="C22" s="38" t="s">
        <v>205</v>
      </c>
      <c r="D22" s="38" t="s">
        <v>206</v>
      </c>
      <c r="E22" s="38" t="s">
        <v>207</v>
      </c>
      <c r="F22" s="38" t="s">
        <v>208</v>
      </c>
      <c r="G22" s="38" t="s">
        <v>209</v>
      </c>
      <c r="H22" s="38" t="s">
        <v>210</v>
      </c>
      <c r="I22" s="38" t="s">
        <v>211</v>
      </c>
      <c r="J22" s="38" t="s">
        <v>212</v>
      </c>
      <c r="K22" s="38" t="s">
        <v>213</v>
      </c>
    </row>
    <row r="23" customFormat="false" ht="15" hidden="false" customHeight="true" outlineLevel="0" collapsed="false">
      <c r="A23" s="49" t="s">
        <v>21</v>
      </c>
      <c r="B23" s="14" t="s">
        <v>214</v>
      </c>
      <c r="C23" s="15" t="n">
        <v>18.5</v>
      </c>
      <c r="D23" s="56" t="n">
        <f aca="false">Bauteilkatalog!C6</f>
        <v>0.18</v>
      </c>
      <c r="E23" s="56" t="n">
        <f aca="false">Bauteilkatalog!E6</f>
        <v>1</v>
      </c>
      <c r="F23" s="56" t="n">
        <f aca="false">C23*D23*E23</f>
        <v>3.33</v>
      </c>
      <c r="G23" s="62" t="n">
        <v>20</v>
      </c>
      <c r="H23" s="62" t="n">
        <f aca="false">Projektdaten!$D$15</f>
        <v>-12</v>
      </c>
      <c r="I23" s="63" t="n">
        <f aca="false">G23-H23</f>
        <v>32</v>
      </c>
      <c r="J23" s="17" t="n">
        <f aca="false">F23*I23</f>
        <v>106.56</v>
      </c>
      <c r="K23" s="14" t="s">
        <v>215</v>
      </c>
    </row>
    <row r="24" customFormat="false" ht="15" hidden="false" customHeight="true" outlineLevel="0" collapsed="false">
      <c r="A24" s="51" t="s">
        <v>21</v>
      </c>
      <c r="B24" s="21" t="s">
        <v>216</v>
      </c>
      <c r="C24" s="22" t="n">
        <v>8.2</v>
      </c>
      <c r="D24" s="58" t="n">
        <f aca="false">Bauteilkatalog!C8</f>
        <v>0.8</v>
      </c>
      <c r="E24" s="58" t="n">
        <f aca="false">Bauteilkatalog!E8</f>
        <v>1</v>
      </c>
      <c r="F24" s="58" t="n">
        <f aca="false">C24*D24*E24</f>
        <v>6.56</v>
      </c>
      <c r="G24" s="64" t="n">
        <v>20</v>
      </c>
      <c r="H24" s="64" t="n">
        <f aca="false">Projektdaten!$D$15</f>
        <v>-12</v>
      </c>
      <c r="I24" s="65" t="n">
        <f aca="false">G24-H24</f>
        <v>32</v>
      </c>
      <c r="J24" s="24" t="n">
        <f aca="false">F24*I24</f>
        <v>209.92</v>
      </c>
      <c r="K24" s="21" t="s">
        <v>217</v>
      </c>
    </row>
    <row r="25" customFormat="false" ht="15" hidden="false" customHeight="true" outlineLevel="0" collapsed="false">
      <c r="A25" s="49" t="s">
        <v>21</v>
      </c>
      <c r="B25" s="14" t="s">
        <v>218</v>
      </c>
      <c r="C25" s="15" t="n">
        <v>14</v>
      </c>
      <c r="D25" s="56" t="n">
        <f aca="false">Bauteilkatalog!C6</f>
        <v>0.18</v>
      </c>
      <c r="E25" s="56" t="n">
        <f aca="false">Bauteilkatalog!E6</f>
        <v>1</v>
      </c>
      <c r="F25" s="56" t="n">
        <f aca="false">C25*D25*E25</f>
        <v>2.52</v>
      </c>
      <c r="G25" s="62" t="n">
        <v>20</v>
      </c>
      <c r="H25" s="62" t="n">
        <f aca="false">Projektdaten!$D$15</f>
        <v>-12</v>
      </c>
      <c r="I25" s="63" t="n">
        <f aca="false">G25-H25</f>
        <v>32</v>
      </c>
      <c r="J25" s="17" t="n">
        <f aca="false">F25*I25</f>
        <v>80.64</v>
      </c>
      <c r="K25" s="14" t="s">
        <v>215</v>
      </c>
    </row>
    <row r="26" customFormat="false" ht="15" hidden="false" customHeight="true" outlineLevel="0" collapsed="false">
      <c r="A26" s="51" t="s">
        <v>21</v>
      </c>
      <c r="B26" s="21" t="s">
        <v>219</v>
      </c>
      <c r="C26" s="22" t="n">
        <v>4</v>
      </c>
      <c r="D26" s="58" t="n">
        <f aca="false">Bauteilkatalog!C8</f>
        <v>0.8</v>
      </c>
      <c r="E26" s="58" t="n">
        <f aca="false">Bauteilkatalog!E8</f>
        <v>1</v>
      </c>
      <c r="F26" s="58" t="n">
        <f aca="false">C26*D26*E26</f>
        <v>3.2</v>
      </c>
      <c r="G26" s="64" t="n">
        <v>20</v>
      </c>
      <c r="H26" s="64" t="n">
        <f aca="false">Projektdaten!$D$15</f>
        <v>-12</v>
      </c>
      <c r="I26" s="65" t="n">
        <f aca="false">G26-H26</f>
        <v>32</v>
      </c>
      <c r="J26" s="24" t="n">
        <f aca="false">F26*I26</f>
        <v>102.4</v>
      </c>
      <c r="K26" s="21" t="s">
        <v>217</v>
      </c>
    </row>
    <row r="27" customFormat="false" ht="15" hidden="false" customHeight="true" outlineLevel="0" collapsed="false">
      <c r="A27" s="49" t="s">
        <v>21</v>
      </c>
      <c r="B27" s="14" t="s">
        <v>220</v>
      </c>
      <c r="C27" s="15" t="n">
        <v>34.5</v>
      </c>
      <c r="D27" s="56" t="n">
        <f aca="false">Bauteilkatalog!C12</f>
        <v>0.2</v>
      </c>
      <c r="E27" s="56" t="n">
        <f aca="false">Bauteilkatalog!E12</f>
        <v>0.6</v>
      </c>
      <c r="F27" s="56" t="n">
        <f aca="false">C27*D27*E27</f>
        <v>4.14</v>
      </c>
      <c r="G27" s="62" t="n">
        <v>20</v>
      </c>
      <c r="H27" s="62" t="n">
        <f aca="false">Projektdaten!$D$15</f>
        <v>-12</v>
      </c>
      <c r="I27" s="63" t="n">
        <f aca="false">G27-H27</f>
        <v>32</v>
      </c>
      <c r="J27" s="17" t="n">
        <f aca="false">F27*I27</f>
        <v>132.48</v>
      </c>
      <c r="K27" s="14" t="s">
        <v>221</v>
      </c>
    </row>
    <row r="28" customFormat="false" ht="15" hidden="false" customHeight="true" outlineLevel="0" collapsed="false">
      <c r="A28" s="51" t="s">
        <v>21</v>
      </c>
      <c r="B28" s="21" t="s">
        <v>222</v>
      </c>
      <c r="C28" s="22" t="n">
        <v>79.2</v>
      </c>
      <c r="D28" s="58" t="n">
        <v>0.03</v>
      </c>
      <c r="E28" s="58" t="n">
        <v>1</v>
      </c>
      <c r="F28" s="58" t="n">
        <f aca="false">C28*D28*E28</f>
        <v>2.376</v>
      </c>
      <c r="G28" s="64" t="n">
        <v>20</v>
      </c>
      <c r="H28" s="64" t="n">
        <f aca="false">Projektdaten!$D$15</f>
        <v>-12</v>
      </c>
      <c r="I28" s="65" t="n">
        <f aca="false">G28-H28</f>
        <v>32</v>
      </c>
      <c r="J28" s="24" t="n">
        <f aca="false">F28*I28</f>
        <v>76.032</v>
      </c>
      <c r="K28" s="21" t="s">
        <v>223</v>
      </c>
    </row>
    <row r="29" customFormat="false" ht="15" hidden="false" customHeight="true" outlineLevel="0" collapsed="false">
      <c r="A29" s="49" t="s">
        <v>25</v>
      </c>
      <c r="B29" s="14" t="s">
        <v>224</v>
      </c>
      <c r="C29" s="15" t="n">
        <v>12</v>
      </c>
      <c r="D29" s="56" t="n">
        <f aca="false">Bauteilkatalog!C6</f>
        <v>0.18</v>
      </c>
      <c r="E29" s="56" t="n">
        <f aca="false">Bauteilkatalog!E6</f>
        <v>1</v>
      </c>
      <c r="F29" s="56" t="n">
        <f aca="false">C29*D29*E29</f>
        <v>2.16</v>
      </c>
      <c r="G29" s="62" t="n">
        <v>24</v>
      </c>
      <c r="H29" s="62" t="n">
        <f aca="false">Projektdaten!$D$15</f>
        <v>-12</v>
      </c>
      <c r="I29" s="63" t="n">
        <f aca="false">G29-H29</f>
        <v>36</v>
      </c>
      <c r="J29" s="17" t="n">
        <f aca="false">F29*I29</f>
        <v>77.76</v>
      </c>
      <c r="K29" s="14" t="s">
        <v>215</v>
      </c>
    </row>
    <row r="30" customFormat="false" ht="15" hidden="false" customHeight="true" outlineLevel="0" collapsed="false">
      <c r="A30" s="51" t="s">
        <v>25</v>
      </c>
      <c r="B30" s="21" t="s">
        <v>225</v>
      </c>
      <c r="C30" s="22" t="n">
        <v>2.4</v>
      </c>
      <c r="D30" s="58" t="n">
        <f aca="false">Bauteilkatalog!C8</f>
        <v>0.8</v>
      </c>
      <c r="E30" s="58" t="n">
        <f aca="false">Bauteilkatalog!E8</f>
        <v>1</v>
      </c>
      <c r="F30" s="58" t="n">
        <f aca="false">C30*D30*E30</f>
        <v>1.92</v>
      </c>
      <c r="G30" s="64" t="n">
        <v>24</v>
      </c>
      <c r="H30" s="64" t="n">
        <f aca="false">Projektdaten!$D$15</f>
        <v>-12</v>
      </c>
      <c r="I30" s="65" t="n">
        <f aca="false">G30-H30</f>
        <v>36</v>
      </c>
      <c r="J30" s="24" t="n">
        <f aca="false">F30*I30</f>
        <v>69.12</v>
      </c>
      <c r="K30" s="21" t="s">
        <v>217</v>
      </c>
    </row>
    <row r="31" customFormat="false" ht="15" hidden="false" customHeight="true" outlineLevel="0" collapsed="false">
      <c r="A31" s="49" t="s">
        <v>25</v>
      </c>
      <c r="B31" s="14" t="s">
        <v>226</v>
      </c>
      <c r="C31" s="15" t="n">
        <v>14.5</v>
      </c>
      <c r="D31" s="56" t="n">
        <f aca="false">Bauteilkatalog!C10</f>
        <v>0.14</v>
      </c>
      <c r="E31" s="56" t="n">
        <f aca="false">Bauteilkatalog!E10</f>
        <v>1</v>
      </c>
      <c r="F31" s="56" t="n">
        <f aca="false">C31*D31*E31</f>
        <v>2.03</v>
      </c>
      <c r="G31" s="62" t="n">
        <v>24</v>
      </c>
      <c r="H31" s="62" t="n">
        <f aca="false">Projektdaten!$D$15</f>
        <v>-12</v>
      </c>
      <c r="I31" s="63" t="n">
        <f aca="false">G31-H31</f>
        <v>36</v>
      </c>
      <c r="J31" s="17" t="n">
        <f aca="false">F31*I31</f>
        <v>73.08</v>
      </c>
      <c r="K31" s="14" t="s">
        <v>227</v>
      </c>
    </row>
    <row r="32" customFormat="false" ht="15" hidden="false" customHeight="true" outlineLevel="0" collapsed="false">
      <c r="A32" s="51" t="s">
        <v>25</v>
      </c>
      <c r="B32" s="21" t="s">
        <v>228</v>
      </c>
      <c r="C32" s="22" t="n">
        <v>8.5</v>
      </c>
      <c r="D32" s="58" t="n">
        <f aca="false">Bauteilkatalog!C15</f>
        <v>0.6</v>
      </c>
      <c r="E32" s="58" t="n">
        <v>1</v>
      </c>
      <c r="F32" s="58" t="n">
        <f aca="false">C32*D32*E32</f>
        <v>5.1</v>
      </c>
      <c r="G32" s="64" t="n">
        <v>24</v>
      </c>
      <c r="H32" s="64" t="n">
        <v>18</v>
      </c>
      <c r="I32" s="65" t="n">
        <f aca="false">G32-H32</f>
        <v>6</v>
      </c>
      <c r="J32" s="24" t="n">
        <f aca="false">F32*I32</f>
        <v>30.6</v>
      </c>
      <c r="K32" s="21" t="s">
        <v>229</v>
      </c>
    </row>
  </sheetData>
  <mergeCells count="1">
    <mergeCell ref="A1:K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1" width="24"/>
    <col collapsed="false" customWidth="true" hidden="false" outlineLevel="0" max="4" min="3" style="1" width="18"/>
    <col collapsed="false" customWidth="true" hidden="false" outlineLevel="0" max="5" min="5" style="1" width="14"/>
    <col collapsed="false" customWidth="true" hidden="false" outlineLevel="0" max="6" min="6" style="1" width="18"/>
    <col collapsed="false" customWidth="true" hidden="false" outlineLevel="0" max="7" min="7" style="1" width="20"/>
    <col collapsed="false" customWidth="true" hidden="false" outlineLevel="0" max="10" min="8" style="1" width="18"/>
    <col collapsed="false" customWidth="true" hidden="false" outlineLevel="0" max="11" min="11" style="1" width="22"/>
    <col collapsed="false" customWidth="true" hidden="false" outlineLevel="0" max="12" min="12" style="1" width="18"/>
  </cols>
  <sheetData>
    <row r="1" customFormat="false" ht="15" hidden="false" customHeight="true" outlineLevel="0" collapsed="false">
      <c r="A1" s="2" t="s">
        <v>230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true" outlineLevel="0" collapsed="false">
      <c r="A3" s="3" t="s">
        <v>231</v>
      </c>
    </row>
    <row r="5" customFormat="false" ht="15" hidden="false" customHeight="true" outlineLevel="0" collapsed="false">
      <c r="A5" s="11" t="s">
        <v>232</v>
      </c>
    </row>
    <row r="6" customFormat="false" ht="15" hidden="false" customHeight="true" outlineLevel="0" collapsed="false">
      <c r="A6" s="66" t="s">
        <v>233</v>
      </c>
      <c r="B6" s="67" t="n">
        <v>35</v>
      </c>
      <c r="C6" s="68" t="s">
        <v>85</v>
      </c>
      <c r="D6" s="66" t="s">
        <v>234</v>
      </c>
      <c r="E6" s="67" t="n">
        <v>28</v>
      </c>
      <c r="F6" s="68" t="s">
        <v>85</v>
      </c>
      <c r="G6" s="66" t="s">
        <v>235</v>
      </c>
      <c r="H6" s="67" t="n">
        <f aca="false">B6-E6</f>
        <v>7</v>
      </c>
      <c r="I6" s="68" t="s">
        <v>236</v>
      </c>
    </row>
    <row r="7" customFormat="false" ht="15" hidden="false" customHeight="true" outlineLevel="0" collapsed="false">
      <c r="A7" s="66" t="s">
        <v>237</v>
      </c>
      <c r="B7" s="67" t="n">
        <v>1.163</v>
      </c>
      <c r="C7" s="68" t="s">
        <v>238</v>
      </c>
      <c r="D7" s="66" t="s">
        <v>239</v>
      </c>
      <c r="E7" s="67" t="n">
        <v>16</v>
      </c>
      <c r="F7" s="68" t="s">
        <v>240</v>
      </c>
      <c r="G7" s="66" t="s">
        <v>241</v>
      </c>
      <c r="H7" s="66" t="n">
        <v>10</v>
      </c>
      <c r="I7" s="68" t="s">
        <v>242</v>
      </c>
    </row>
    <row r="9" customFormat="false" ht="15" hidden="false" customHeight="true" outlineLevel="0" collapsed="false">
      <c r="A9" s="11" t="s">
        <v>243</v>
      </c>
    </row>
    <row r="10" customFormat="false" ht="23.25" hidden="false" customHeight="true" outlineLevel="0" collapsed="false">
      <c r="A10" s="12" t="s">
        <v>11</v>
      </c>
      <c r="B10" s="12" t="s">
        <v>12</v>
      </c>
      <c r="C10" s="12" t="s">
        <v>199</v>
      </c>
      <c r="D10" s="12" t="s">
        <v>244</v>
      </c>
      <c r="E10" s="12" t="s">
        <v>245</v>
      </c>
      <c r="F10" s="12" t="s">
        <v>246</v>
      </c>
      <c r="G10" s="12" t="s">
        <v>247</v>
      </c>
      <c r="H10" s="12" t="s">
        <v>248</v>
      </c>
      <c r="I10" s="12" t="s">
        <v>249</v>
      </c>
      <c r="J10" s="12" t="s">
        <v>250</v>
      </c>
      <c r="K10" s="12" t="s">
        <v>251</v>
      </c>
      <c r="L10" s="12" t="s">
        <v>252</v>
      </c>
    </row>
    <row r="11" customFormat="false" ht="15" hidden="false" customHeight="true" outlineLevel="0" collapsed="false">
      <c r="A11" s="13" t="s">
        <v>21</v>
      </c>
      <c r="B11" s="14" t="s">
        <v>22</v>
      </c>
      <c r="C11" s="17" t="n">
        <f aca="false">Gebäudeübersicht!H12</f>
        <v>1838.8</v>
      </c>
      <c r="D11" s="14" t="s">
        <v>253</v>
      </c>
      <c r="E11" s="13" t="n">
        <v>3</v>
      </c>
      <c r="F11" s="13" t="n">
        <v>10</v>
      </c>
      <c r="G11" s="17" t="n">
        <v>1550</v>
      </c>
      <c r="H11" s="18" t="n">
        <f aca="false">G11/($B$7*$H$6)</f>
        <v>190.39430045449</v>
      </c>
      <c r="I11" s="56" t="n">
        <f aca="false">H11/60</f>
        <v>3.17323834090816</v>
      </c>
      <c r="J11" s="17" t="n">
        <v>125</v>
      </c>
      <c r="K11" s="13" t="s">
        <v>254</v>
      </c>
      <c r="L11" s="19" t="n">
        <f aca="false">G11/C11</f>
        <v>0.842941048509898</v>
      </c>
    </row>
    <row r="12" customFormat="false" ht="15" hidden="false" customHeight="true" outlineLevel="0" collapsed="false">
      <c r="A12" s="20" t="s">
        <v>23</v>
      </c>
      <c r="B12" s="21" t="s">
        <v>24</v>
      </c>
      <c r="C12" s="24" t="n">
        <f aca="false">Gebäudeübersicht!H13</f>
        <v>877.92</v>
      </c>
      <c r="D12" s="21" t="s">
        <v>253</v>
      </c>
      <c r="E12" s="20" t="n">
        <v>1</v>
      </c>
      <c r="F12" s="20" t="n">
        <v>10</v>
      </c>
      <c r="G12" s="24" t="n">
        <v>750</v>
      </c>
      <c r="H12" s="25" t="n">
        <f aca="false">G12/($B$7*$H$6)</f>
        <v>92.1262744134627</v>
      </c>
      <c r="I12" s="58" t="n">
        <f aca="false">H12/60</f>
        <v>1.53543790689105</v>
      </c>
      <c r="J12" s="24" t="n">
        <v>95</v>
      </c>
      <c r="K12" s="20" t="s">
        <v>255</v>
      </c>
      <c r="L12" s="26" t="n">
        <f aca="false">G12/C12</f>
        <v>0.854291962821214</v>
      </c>
    </row>
    <row r="13" customFormat="false" ht="15" hidden="false" customHeight="true" outlineLevel="0" collapsed="false">
      <c r="A13" s="13" t="s">
        <v>25</v>
      </c>
      <c r="B13" s="14" t="s">
        <v>26</v>
      </c>
      <c r="C13" s="17" t="n">
        <f aca="false">Gebäudeübersicht!H14</f>
        <v>994.14</v>
      </c>
      <c r="D13" s="14" t="s">
        <v>256</v>
      </c>
      <c r="E13" s="13" t="n">
        <v>2</v>
      </c>
      <c r="F13" s="13" t="n">
        <v>5</v>
      </c>
      <c r="G13" s="17" t="n">
        <v>950</v>
      </c>
      <c r="H13" s="18" t="n">
        <f aca="false">G13/($B$7*$H$6)</f>
        <v>116.693280923719</v>
      </c>
      <c r="I13" s="56" t="n">
        <f aca="false">H13/60</f>
        <v>1.94488801539532</v>
      </c>
      <c r="J13" s="17" t="n">
        <v>140</v>
      </c>
      <c r="K13" s="13" t="s">
        <v>257</v>
      </c>
      <c r="L13" s="19" t="n">
        <f aca="false">G13/C13</f>
        <v>0.955599814915404</v>
      </c>
    </row>
    <row r="14" customFormat="false" ht="15" hidden="false" customHeight="true" outlineLevel="0" collapsed="false">
      <c r="A14" s="20" t="s">
        <v>27</v>
      </c>
      <c r="B14" s="21" t="s">
        <v>28</v>
      </c>
      <c r="C14" s="24" t="n">
        <f aca="false">Gebäudeübersicht!H15</f>
        <v>976.4</v>
      </c>
      <c r="D14" s="21" t="s">
        <v>253</v>
      </c>
      <c r="E14" s="20" t="n">
        <v>2</v>
      </c>
      <c r="F14" s="20" t="n">
        <v>15</v>
      </c>
      <c r="G14" s="24" t="n">
        <v>850</v>
      </c>
      <c r="H14" s="25" t="n">
        <f aca="false">G14/($B$7*$H$6)</f>
        <v>104.409777668591</v>
      </c>
      <c r="I14" s="58" t="n">
        <f aca="false">H14/60</f>
        <v>1.74016296114318</v>
      </c>
      <c r="J14" s="24" t="n">
        <v>80</v>
      </c>
      <c r="K14" s="20" t="s">
        <v>258</v>
      </c>
      <c r="L14" s="26" t="n">
        <f aca="false">G14/C14</f>
        <v>0.870544858664482</v>
      </c>
    </row>
    <row r="15" customFormat="false" ht="15" hidden="false" customHeight="true" outlineLevel="0" collapsed="false">
      <c r="A15" s="13" t="s">
        <v>29</v>
      </c>
      <c r="B15" s="14" t="s">
        <v>30</v>
      </c>
      <c r="C15" s="17" t="n">
        <f aca="false">Gebäudeübersicht!H16</f>
        <v>913.92</v>
      </c>
      <c r="D15" s="14" t="s">
        <v>253</v>
      </c>
      <c r="E15" s="13" t="n">
        <v>2</v>
      </c>
      <c r="F15" s="13" t="n">
        <v>10</v>
      </c>
      <c r="G15" s="17" t="n">
        <v>800</v>
      </c>
      <c r="H15" s="18" t="n">
        <f aca="false">G15/($B$7*$H$6)</f>
        <v>98.2680260410269</v>
      </c>
      <c r="I15" s="56" t="n">
        <f aca="false">H15/60</f>
        <v>1.63780043401712</v>
      </c>
      <c r="J15" s="17" t="n">
        <v>85</v>
      </c>
      <c r="K15" s="13" t="s">
        <v>259</v>
      </c>
      <c r="L15" s="19" t="n">
        <f aca="false">G15/C15</f>
        <v>0.875350140056022</v>
      </c>
    </row>
    <row r="16" customFormat="false" ht="15" hidden="false" customHeight="true" outlineLevel="0" collapsed="false">
      <c r="A16" s="20" t="s">
        <v>31</v>
      </c>
      <c r="B16" s="21" t="s">
        <v>32</v>
      </c>
      <c r="C16" s="24" t="n">
        <f aca="false">Gebäudeübersicht!H17</f>
        <v>898.88</v>
      </c>
      <c r="D16" s="21" t="s">
        <v>253</v>
      </c>
      <c r="E16" s="20" t="n">
        <v>2</v>
      </c>
      <c r="F16" s="20" t="n">
        <v>10</v>
      </c>
      <c r="G16" s="24" t="n">
        <v>800</v>
      </c>
      <c r="H16" s="25" t="n">
        <f aca="false">G16/($B$7*$H$6)</f>
        <v>98.2680260410269</v>
      </c>
      <c r="I16" s="58" t="n">
        <f aca="false">H16/60</f>
        <v>1.63780043401712</v>
      </c>
      <c r="J16" s="24" t="n">
        <v>85</v>
      </c>
      <c r="K16" s="20" t="s">
        <v>259</v>
      </c>
      <c r="L16" s="26" t="n">
        <f aca="false">G16/C16</f>
        <v>0.88999644001424</v>
      </c>
    </row>
    <row r="17" customFormat="false" ht="15" hidden="false" customHeight="true" outlineLevel="0" collapsed="false">
      <c r="A17" s="13" t="s">
        <v>33</v>
      </c>
      <c r="B17" s="14" t="s">
        <v>34</v>
      </c>
      <c r="C17" s="17" t="n">
        <f aca="false">Gebäudeübersicht!H18</f>
        <v>795.36</v>
      </c>
      <c r="D17" s="14" t="s">
        <v>253</v>
      </c>
      <c r="E17" s="13" t="n">
        <v>1</v>
      </c>
      <c r="F17" s="13" t="n">
        <v>10</v>
      </c>
      <c r="G17" s="17" t="n">
        <v>700</v>
      </c>
      <c r="H17" s="18" t="n">
        <f aca="false">G17/($B$7*$H$6)</f>
        <v>85.9845227858985</v>
      </c>
      <c r="I17" s="56" t="n">
        <f aca="false">H17/60</f>
        <v>1.43307537976498</v>
      </c>
      <c r="J17" s="17" t="n">
        <v>90</v>
      </c>
      <c r="K17" s="13" t="s">
        <v>260</v>
      </c>
      <c r="L17" s="19" t="n">
        <f aca="false">G17/C17</f>
        <v>0.88010460671897</v>
      </c>
    </row>
    <row r="18" customFormat="false" ht="15" hidden="false" customHeight="true" outlineLevel="0" collapsed="false">
      <c r="A18" s="20" t="s">
        <v>35</v>
      </c>
      <c r="B18" s="21" t="s">
        <v>36</v>
      </c>
      <c r="C18" s="24" t="n">
        <f aca="false">Gebäudeübersicht!H19</f>
        <v>374.8</v>
      </c>
      <c r="D18" s="21" t="s">
        <v>253</v>
      </c>
      <c r="E18" s="20" t="n">
        <v>1</v>
      </c>
      <c r="F18" s="20" t="n">
        <v>10</v>
      </c>
      <c r="G18" s="24" t="n">
        <v>350</v>
      </c>
      <c r="H18" s="25" t="n">
        <f aca="false">G18/($B$7*$H$6)</f>
        <v>42.9922613929493</v>
      </c>
      <c r="I18" s="58" t="n">
        <f aca="false">H18/60</f>
        <v>0.716537689882488</v>
      </c>
      <c r="J18" s="24" t="n">
        <v>45</v>
      </c>
      <c r="K18" s="20" t="s">
        <v>261</v>
      </c>
      <c r="L18" s="26" t="n">
        <f aca="false">G18/C18</f>
        <v>0.933831376734258</v>
      </c>
    </row>
    <row r="19" customFormat="false" ht="15" hidden="false" customHeight="true" outlineLevel="0" collapsed="false">
      <c r="A19" s="13" t="s">
        <v>37</v>
      </c>
      <c r="B19" s="14" t="s">
        <v>38</v>
      </c>
      <c r="C19" s="17" t="n">
        <f aca="false">Gebäudeübersicht!H20</f>
        <v>804.9</v>
      </c>
      <c r="D19" s="14" t="s">
        <v>253</v>
      </c>
      <c r="E19" s="13" t="n">
        <v>1</v>
      </c>
      <c r="F19" s="13" t="n">
        <v>15</v>
      </c>
      <c r="G19" s="17" t="n">
        <v>600</v>
      </c>
      <c r="H19" s="18" t="n">
        <f aca="false">G19/($B$7*$H$6)</f>
        <v>73.7010195307702</v>
      </c>
      <c r="I19" s="56" t="n">
        <f aca="false">H19/60</f>
        <v>1.22835032551284</v>
      </c>
      <c r="J19" s="17" t="n">
        <v>70</v>
      </c>
      <c r="K19" s="13" t="s">
        <v>262</v>
      </c>
      <c r="L19" s="19" t="n">
        <f aca="false">G19/C19</f>
        <v>0.745434215430488</v>
      </c>
    </row>
    <row r="20" customFormat="false" ht="15" hidden="false" customHeight="true" outlineLevel="0" collapsed="false">
      <c r="A20" s="20" t="s">
        <v>39</v>
      </c>
      <c r="B20" s="21" t="s">
        <v>40</v>
      </c>
      <c r="C20" s="24" t="n">
        <f aca="false">Gebäudeübersicht!H21</f>
        <v>480.375</v>
      </c>
      <c r="D20" s="21" t="s">
        <v>253</v>
      </c>
      <c r="E20" s="20" t="n">
        <v>1</v>
      </c>
      <c r="F20" s="20" t="n">
        <v>15</v>
      </c>
      <c r="G20" s="24" t="n">
        <v>450</v>
      </c>
      <c r="H20" s="25" t="n">
        <f aca="false">G20/($B$7*$H$6)</f>
        <v>55.2757646480776</v>
      </c>
      <c r="I20" s="58" t="n">
        <f aca="false">H20/60</f>
        <v>0.921262744134627</v>
      </c>
      <c r="J20" s="24" t="n">
        <v>55</v>
      </c>
      <c r="K20" s="20" t="s">
        <v>263</v>
      </c>
      <c r="L20" s="26" t="n">
        <f aca="false">G20/C20</f>
        <v>0.936768149882904</v>
      </c>
    </row>
    <row r="21" customFormat="false" ht="15" hidden="false" customHeight="true" outlineLevel="0" collapsed="false">
      <c r="A21" s="27" t="s">
        <v>200</v>
      </c>
      <c r="B21" s="28" t="s">
        <v>264</v>
      </c>
      <c r="C21" s="69" t="n">
        <f aca="false">SUM(C11:C20)</f>
        <v>8955.495</v>
      </c>
      <c r="D21" s="28" t="s">
        <v>108</v>
      </c>
      <c r="E21" s="27" t="n">
        <f aca="false">SUM(E11:E20)</f>
        <v>16</v>
      </c>
      <c r="F21" s="28" t="s">
        <v>108</v>
      </c>
      <c r="G21" s="69" t="n">
        <f aca="false">SUM(G11:G20)</f>
        <v>7800</v>
      </c>
      <c r="H21" s="70" t="n">
        <f aca="false">SUM(H11:H20)</f>
        <v>958.113253900012</v>
      </c>
      <c r="I21" s="71" t="n">
        <f aca="false">SUM(I11:I20)</f>
        <v>15.9685542316669</v>
      </c>
      <c r="J21" s="72" t="n">
        <f aca="false">MAX(J11:J20)</f>
        <v>140</v>
      </c>
      <c r="K21" s="27" t="s">
        <v>265</v>
      </c>
      <c r="L21" s="33" t="n">
        <f aca="false">G21/C21</f>
        <v>0.870973631273313</v>
      </c>
    </row>
    <row r="24" customFormat="false" ht="15" hidden="false" customHeight="true" outlineLevel="0" collapsed="false">
      <c r="A24" s="11" t="s">
        <v>266</v>
      </c>
    </row>
    <row r="25" customFormat="false" ht="15" hidden="false" customHeight="true" outlineLevel="0" collapsed="false">
      <c r="A25" s="37" t="s">
        <v>267</v>
      </c>
      <c r="B25" s="37"/>
      <c r="C25" s="37"/>
      <c r="D25" s="14" t="s">
        <v>268</v>
      </c>
      <c r="E25" s="14"/>
      <c r="F25" s="14"/>
      <c r="G25" s="14"/>
      <c r="H25" s="14"/>
      <c r="I25" s="14"/>
      <c r="J25" s="14"/>
      <c r="K25" s="14"/>
      <c r="L25" s="14"/>
    </row>
    <row r="26" customFormat="false" ht="15" hidden="false" customHeight="true" outlineLevel="0" collapsed="false">
      <c r="A26" s="35" t="s">
        <v>269</v>
      </c>
      <c r="B26" s="35"/>
      <c r="C26" s="35"/>
      <c r="D26" s="21" t="s">
        <v>270</v>
      </c>
      <c r="E26" s="21"/>
      <c r="F26" s="21"/>
      <c r="G26" s="21"/>
      <c r="H26" s="21"/>
      <c r="I26" s="21"/>
      <c r="J26" s="21"/>
      <c r="K26" s="21"/>
      <c r="L26" s="21"/>
    </row>
    <row r="27" customFormat="false" ht="15" hidden="false" customHeight="true" outlineLevel="0" collapsed="false">
      <c r="A27" s="37" t="s">
        <v>271</v>
      </c>
      <c r="B27" s="37"/>
      <c r="C27" s="37"/>
      <c r="D27" s="14" t="s">
        <v>272</v>
      </c>
      <c r="E27" s="14"/>
      <c r="F27" s="14"/>
      <c r="G27" s="14"/>
      <c r="H27" s="14"/>
      <c r="I27" s="14"/>
      <c r="J27" s="14"/>
      <c r="K27" s="14"/>
      <c r="L27" s="14"/>
    </row>
  </sheetData>
  <mergeCells count="7">
    <mergeCell ref="A1:L2"/>
    <mergeCell ref="A25:C25"/>
    <mergeCell ref="D25:L25"/>
    <mergeCell ref="A26:C26"/>
    <mergeCell ref="D26:L26"/>
    <mergeCell ref="A27:C27"/>
    <mergeCell ref="D27:L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2026-08-30T10:57:56Z</dcterms:created>
  <dc:creator>openpyxl</dc:creator>
  <dc:description/>
  <dc:language>en-US</dc:language>
  <cp:lastModifiedBy/>
  <dcterms:modified xsi:type="dcterms:W3CDTF">2026-08-30T11:02:21Z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