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C-Analyse" sheetId="1" state="visible" r:id="rId2"/>
    <sheet name="ABC-Ergebnis (sortiert)" sheetId="2" state="visible" r:id="rId3"/>
    <sheet name="Lorenzkurve &amp; Diagramm" sheetId="3" state="visible" r:id="rId4"/>
    <sheet name="Klassendiagramm" sheetId="4" state="visible" r:id="rId5"/>
    <sheet name="Klassifizierungs-Rechner" sheetId="5" state="visible" r:id="rId6"/>
    <sheet name="Anleitung &amp; Theorie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<sst xmlns="http://schemas.openxmlformats.org/spreadsheetml/2006/main" count="122" uniqueCount="109">
  <si>
    <t xml:space="preserve">ABC-ANALYSE  |  Bestandsklassifizierung</t>
  </si>
  <si>
    <t xml:space="preserve">Auf Basis des Pareto-Prinzips (80/20-Regel) – Klassen A, B und C nach Verbrauchswert</t>
  </si>
  <si>
    <t xml:space="preserve">KLASSENGRENZEN  (anpassbar)</t>
  </si>
  <si>
    <t xml:space="preserve">Grenze A/B (kumuliert ≤)</t>
  </si>
  <si>
    <t xml:space="preserve">Grenze B/C (kumuliert ≤)</t>
  </si>
  <si>
    <t xml:space="preserve">ℹ  Blaue Zellen = Eingabewerte (anpassbar)  |  Schwarze Zellen = Formeln  |  Grüne Hervorhebung = Klasse A  |  Gelb = Klasse B  |  Rosa = Klasse C</t>
  </si>
  <si>
    <t xml:space="preserve">#</t>
  </si>
  <si>
    <t xml:space="preserve">Artikel / Bezeichnung</t>
  </si>
  <si>
    <t xml:space="preserve">Jahresbedarf
(Menge)</t>
  </si>
  <si>
    <t xml:space="preserve">Einstandspreis
(€/Stück)</t>
  </si>
  <si>
    <t xml:space="preserve">Verbrauchswert
(€)</t>
  </si>
  <si>
    <t xml:space="preserve">Anteil
(%)</t>
  </si>
  <si>
    <t xml:space="preserve">Kumulierter
Anteil (%)</t>
  </si>
  <si>
    <t xml:space="preserve">Klasse</t>
  </si>
  <si>
    <t xml:space="preserve">Motor X</t>
  </si>
  <si>
    <t xml:space="preserve">Getriebe Y</t>
  </si>
  <si>
    <t xml:space="preserve">Steuergerät Z</t>
  </si>
  <si>
    <t xml:space="preserve">Lager A</t>
  </si>
  <si>
    <t xml:space="preserve">Schrauben</t>
  </si>
  <si>
    <t xml:space="preserve">Muttern</t>
  </si>
  <si>
    <t xml:space="preserve">Scheiben</t>
  </si>
  <si>
    <t xml:space="preserve">Dichtungen</t>
  </si>
  <si>
    <t xml:space="preserve">Kabel Typ 1</t>
  </si>
  <si>
    <t xml:space="preserve">Gehäuse B</t>
  </si>
  <si>
    <t xml:space="preserve">GESAMTVERBRAUCHSWERT</t>
  </si>
  <si>
    <t xml:space="preserve">ABC-ERGEBNIS  |  Sortiert nach Verbrauchswert (absteigend)</t>
  </si>
  <si>
    <t xml:space="preserve">Daten werden automatisch aus 'ABC-Analyse' übernommen und nach Verbrauchswert sortiert.  Klassengrenzen aus Zellen C5 / C6 der Eingabemappe.</t>
  </si>
  <si>
    <t xml:space="preserve">Rang</t>
  </si>
  <si>
    <t xml:space="preserve">KLASSENÜBERSICHT</t>
  </si>
  <si>
    <t xml:space="preserve">Anzahl
Artikel</t>
  </si>
  <si>
    <t xml:space="preserve">Anteil Artikel
(%)</t>
  </si>
  <si>
    <t xml:space="preserve">Gesamtwert
(€)</t>
  </si>
  <si>
    <t xml:space="preserve">Anteil Wert
(%)</t>
  </si>
  <si>
    <t xml:space="preserve">Klassengrenzen
(kumuliert)</t>
  </si>
  <si>
    <t xml:space="preserve">A</t>
  </si>
  <si>
    <t xml:space="preserve">Kumuliert ≤ 80%  (aus 'ABC-Analyse'!C5)</t>
  </si>
  <si>
    <t xml:space="preserve">B</t>
  </si>
  <si>
    <t xml:space="preserve">Kumuliert ≤ 95%  (aus 'ABC-Analyse'!C6)</t>
  </si>
  <si>
    <t xml:space="preserve">C</t>
  </si>
  <si>
    <t xml:space="preserve">Kumuliert &gt; 95%</t>
  </si>
  <si>
    <t xml:space="preserve">LORENZKURVE  |  Kumulierter Mengen- und Wertanteil</t>
  </si>
  <si>
    <t xml:space="preserve">Grafische Darstellung der Werteverteilung – Grundlage der ABC-Klassifizierung</t>
  </si>
  <si>
    <t xml:space="preserve">Rang / Artikel</t>
  </si>
  <si>
    <t xml:space="preserve">Kum. Mengenanteil
(%)</t>
  </si>
  <si>
    <t xml:space="preserve">Kum. Wertanteil
(%)</t>
  </si>
  <si>
    <t xml:space="preserve">Gleichverteilung
(%)</t>
  </si>
  <si>
    <t xml:space="preserve">Ursprung (0)</t>
  </si>
  <si>
    <t xml:space="preserve">KLASSENDIAGRAMM  |  Wert- und Mengenanteile je Klasse</t>
  </si>
  <si>
    <t xml:space="preserve">Anteil Artikel (%)</t>
  </si>
  <si>
    <t xml:space="preserve">Anteil Wert (%)</t>
  </si>
  <si>
    <t xml:space="preserve">KLASSIFIZIERUNGS-RECHNER  |  Einzelartikel prüfen</t>
  </si>
  <si>
    <t xml:space="preserve">Geben Sie den kumulierten Wertanteil ein – die Klasse wird automatisch berechnet.</t>
  </si>
  <si>
    <t xml:space="preserve">EINGABE</t>
  </si>
  <si>
    <t xml:space="preserve">Kumulierter Wertanteil (%)</t>
  </si>
  <si>
    <t xml:space="preserve">Grenze A/B</t>
  </si>
  <si>
    <t xml:space="preserve">Grenze B/C</t>
  </si>
  <si>
    <t xml:space="preserve">ERGEBNIS</t>
  </si>
  <si>
    <t xml:space="preserve">Ermittelte Klasse:</t>
  </si>
  <si>
    <t xml:space="preserve">KLASSENDEFINITIONEN</t>
  </si>
  <si>
    <t xml:space="preserve">Klasse A:</t>
  </si>
  <si>
    <t xml:space="preserve">Sehr wichtig – hoher Wertanteil (~80%), geringer Mengenanteil (~10–20%). Genaue Planung!</t>
  </si>
  <si>
    <t xml:space="preserve">Klasse B:</t>
  </si>
  <si>
    <t xml:space="preserve">Wichtig – mittlerer Wertanteil (~15%), mittlerer Mengenanteil (~30%). Regelmäßige Kontrolle.</t>
  </si>
  <si>
    <t xml:space="preserve">Klasse C:</t>
  </si>
  <si>
    <t xml:space="preserve">Weniger wichtig – geringer Wertanteil (~5%), hoher Mengenanteil (~50%+). Einfache Prozesse.</t>
  </si>
  <si>
    <t xml:space="preserve">ABC-ANALYSE  |  Anleitung &amp; Theoretischer Hintergrund</t>
  </si>
  <si>
    <t xml:space="preserve">WAS IST DIE ABC-ANALYSE?</t>
  </si>
  <si>
    <t xml:space="preserve">Definition:</t>
  </si>
  <si>
    <t xml:space="preserve">Betriebswirtschaftliches Analyseverfahren zur Einteilung einer Menge von Objekten
in Klassen absteigender Bedeutung. Eng mit dem Pareto-Prinzip (80/20-Regel) verknüpft.</t>
  </si>
  <si>
    <t xml:space="preserve">Herkunft:</t>
  </si>
  <si>
    <t xml:space="preserve">Geht auf Ford Dickie (General Electric) zurück.</t>
  </si>
  <si>
    <t xml:space="preserve">Kernziel:</t>
  </si>
  <si>
    <t xml:space="preserve">Komplexität reduzieren – das Wesentliche vom Unwesentlichen trennen.</t>
  </si>
  <si>
    <t xml:space="preserve">DIE DREI KLASSEN</t>
  </si>
  <si>
    <t xml:space="preserve">A-Güter (Oberklasse):</t>
  </si>
  <si>
    <t xml:space="preserve">Wertanteil ~70–80%,
Mengenanteil ~10–20%
Höchste Priorität. Genaue Planung, intensive Kontrolle und enge Lieferantenbeziehungen.</t>
  </si>
  <si>
    <t xml:space="preserve">B-Güter (Mittelklasse):</t>
  </si>
  <si>
    <t xml:space="preserve">Wertanteil ~15–20%,
Mengenanteil ~30%
Mittlere Priorität. Regelmäßige Überprüfung, standardisierte Prozesse.</t>
  </si>
  <si>
    <t xml:space="preserve">C-Güter (Unterklasse):</t>
  </si>
  <si>
    <t xml:space="preserve">Wertanteil ~5–10%,
Mengenanteil ≥50%
Niedrige Priorität. Einfache, automatisierte Prozesse, Sammelbestellungen.</t>
  </si>
  <si>
    <t xml:space="preserve">FORMELN</t>
  </si>
  <si>
    <t xml:space="preserve">Verbrauchswert:</t>
  </si>
  <si>
    <t xml:space="preserve">Jahresbedarf × Einstandspreis
Jahresbedarf in Stück × Preis pro Stück = Gesamtwert des Artikels</t>
  </si>
  <si>
    <t xml:space="preserve">Anteil (%):</t>
  </si>
  <si>
    <t xml:space="preserve">Verbrauchswert Artikel / Gesamtverbrauchswert × 100
Prozentualer Anteil eines Artikels am Gesamtwert</t>
  </si>
  <si>
    <t xml:space="preserve">Kumulierter Anteil:</t>
  </si>
  <si>
    <t xml:space="preserve">Summe aller Anteile bis zu diesem Rang (absteigend sortiert)
Aufsteigend summierter Anteil – Grundlage der Klassenbildung</t>
  </si>
  <si>
    <t xml:space="preserve">SCHRITT-FÜR-SCHRITT ANLEITUNG</t>
  </si>
  <si>
    <t xml:space="preserve">Schritt 1:</t>
  </si>
  <si>
    <t xml:space="preserve">Daten erfassen
Alle Artikel mit Jahresbedarf (Menge) und Einstandspreis im Blatt 'ABC-Analyse' eintragen.</t>
  </si>
  <si>
    <t xml:space="preserve">Schritt 2:</t>
  </si>
  <si>
    <t xml:space="preserve">Werte berechnen
Spalte E (Verbrauchswert) wird automatisch berechnet: Menge × Preis.</t>
  </si>
  <si>
    <t xml:space="preserve">Schritt 3:</t>
  </si>
  <si>
    <t xml:space="preserve">Sortieren
Blatt 'ABC-Ergebnis (sortiert)' sortiert die Artikel automatisch absteigend nach Wert.</t>
  </si>
  <si>
    <t xml:space="preserve">Schritt 4:</t>
  </si>
  <si>
    <t xml:space="preserve">Kumulieren
Spalte G (kumulierter Anteil) wird automatisch berechnet.</t>
  </si>
  <si>
    <t xml:space="preserve">Schritt 5:</t>
  </si>
  <si>
    <t xml:space="preserve">Klassifizieren
Spalte H weist automatisch Klasse A, B oder C zu – basierend auf den Grenzen in C5/C6.</t>
  </si>
  <si>
    <t xml:space="preserve">VOR- &amp; NACHTEILE</t>
  </si>
  <si>
    <t xml:space="preserve">Vorteile:</t>
  </si>
  <si>
    <t xml:space="preserve">✓ Einfache Anwendbarkeit
✓ Übersichtliche Darstellung komplexer Daten
✓ Direkter Fokus auf Wesentliches → Kostenersparnis</t>
  </si>
  <si>
    <t xml:space="preserve">Nachteile:</t>
  </si>
  <si>
    <t xml:space="preserve">✗ Sehr grobe Einteilung (nur 3 Klassen)
✗ Qualitative Faktoren (z.B. Liefertreue, Image) oft ignoriert
✗ Statische Betrachtung (keine Zukunftstrends)</t>
  </si>
  <si>
    <t xml:space="preserve">KOMBINATION MIT XYZ-ANALYSE</t>
  </si>
  <si>
    <t xml:space="preserve">XYZ-Analyse:</t>
  </si>
  <si>
    <t xml:space="preserve">Verbrauchsschwankungen
X = konstanter Verbrauch, Y = schwankend, Z = unregelmäßig.
Kombination ABC+XYZ liefert eine 3×3-Matrix für präziseres Bestandsmanagement.</t>
  </si>
  <si>
    <t xml:space="preserve">KLASSENGRENZEN</t>
  </si>
  <si>
    <t xml:space="preserve">Standardgrenzen:</t>
  </si>
  <si>
    <t xml:space="preserve">A ≤ 80% | B ≤ 95% | C &gt; 95%
Diese Grenzen sind nicht starr – jedes Unternehmen sollte sie an die
eigene Datenstruktur anpassen (einstellbar in Blatt 'ABC-Analyse', Zellen C5 und C6).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</si>
</sst>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#,##0"/>
    <numFmt numFmtId="167" formatCode="#,##0.00&quot; €&quot;"/>
    <numFmt numFmtId="168" formatCode="0.00%"/>
    <numFmt numFmtId="169" formatCode="0.0%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0"/>
      <color rgb="FF595959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2"/>
      <color rgb="FF276221"/>
      <name val="Arial"/>
      <family val="0"/>
      <charset val="1"/>
    </font>
    <font>
      <sz val="10"/>
      <color rgb="FF276221"/>
      <name val="Arial"/>
      <family val="0"/>
      <charset val="1"/>
    </font>
    <font>
      <b val="true"/>
      <sz val="12"/>
      <color rgb="FF9C6500"/>
      <name val="Arial"/>
      <family val="0"/>
      <charset val="1"/>
    </font>
    <font>
      <sz val="10"/>
      <color rgb="FF9C6500"/>
      <name val="Arial"/>
      <family val="0"/>
      <charset val="1"/>
    </font>
    <font>
      <b val="true"/>
      <sz val="12"/>
      <color rgb="FF9C0006"/>
      <name val="Arial"/>
      <family val="0"/>
      <charset val="1"/>
    </font>
    <font>
      <sz val="10"/>
      <color rgb="FF9C0006"/>
      <name val="Arial"/>
      <family val="0"/>
      <charset val="1"/>
    </font>
    <font>
      <sz val="10"/>
      <color rgb="FFAAAAA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5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4"/>
      <name val="Arial"/>
      <family val="0"/>
      <charset val="1"/>
    </font>
    <font>
      <b val="true"/>
      <sz val="10"/>
      <color rgb="FF276221"/>
      <name val="Arial"/>
      <family val="0"/>
      <charset val="1"/>
    </font>
    <font>
      <b val="true"/>
      <sz val="10"/>
      <color rgb="FF9C6500"/>
      <name val="Arial"/>
      <family val="0"/>
      <charset val="1"/>
    </font>
    <font>
      <b val="true"/>
      <sz val="10"/>
      <color rgb="FF9C0006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6E4F0"/>
        <bgColor rgb="FFD9D9D9"/>
      </patternFill>
    </fill>
    <fill>
      <patternFill patternType="solid">
        <fgColor rgb="FF2F5496"/>
        <bgColor rgb="FF1F3864"/>
      </patternFill>
    </fill>
    <fill>
      <patternFill patternType="solid">
        <fgColor rgb="FFEBF3FB"/>
        <bgColor rgb="FFF2F2F2"/>
      </patternFill>
    </fill>
    <fill>
      <patternFill patternType="solid">
        <fgColor rgb="FFFFFACD"/>
        <bgColor rgb="FFF9F9F9"/>
      </patternFill>
    </fill>
    <fill>
      <patternFill patternType="solid">
        <fgColor rgb="FFF2F2F2"/>
        <bgColor rgb="FFEBF3FB"/>
      </patternFill>
    </fill>
    <fill>
      <patternFill patternType="solid">
        <fgColor rgb="FFFFFFFF"/>
        <bgColor rgb="FFF9F9F9"/>
      </patternFill>
    </fill>
    <fill>
      <patternFill patternType="solid">
        <fgColor rgb="FFC6EFCE"/>
        <bgColor rgb="FFD6E4F0"/>
      </patternFill>
    </fill>
    <fill>
      <patternFill patternType="solid">
        <fgColor rgb="FFFFEB9C"/>
        <bgColor rgb="FFFFFACD"/>
      </patternFill>
    </fill>
    <fill>
      <patternFill patternType="solid">
        <fgColor rgb="FFFFC7CE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1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8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276221"/>
      <rgbColor rgb="FF000080"/>
      <rgbColor rgb="FF9C6500"/>
      <rgbColor rgb="FF800080"/>
      <rgbColor rgb="FF008080"/>
      <rgbColor rgb="FFBFBFBF"/>
      <rgbColor rgb="FF878787"/>
      <rgbColor rgb="FF5B9BD5"/>
      <rgbColor rgb="FF993366"/>
      <rgbColor rgb="FFFFFACD"/>
      <rgbColor rgb="FFEBF3F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6EFCE"/>
      <rgbColor rgb="FFFFEB9C"/>
      <rgbColor rgb="FFF2F2F2"/>
      <rgbColor rgb="FFF9F9F9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595959"/>
      <rgbColor rgb="FFAAAAAA"/>
      <rgbColor rgb="FF1F3864"/>
      <rgbColor rgb="FF70AD47"/>
      <rgbColor rgb="FF003300"/>
      <rgbColor rgb="FF333300"/>
      <rgbColor rgb="FF9E480E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Lorenzkurve – ABC-Analyse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"Lorenzkurve (Wertanteil)"</c:f>
              <c:strCache>
                <c:ptCount val="1"/>
                <c:pt idx="0">
                  <c:v>Lorenzkurve (Wertanteil)</c:v>
                </c:pt>
              </c:strCache>
            </c:strRef>
          </c:tx>
          <c:spPr>
            <a:solidFill>
              <a:srgbClr val="2f5496"/>
            </a:solidFill>
            <a:ln w="20160">
              <a:solidFill>
                <a:srgbClr val="2f549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'Lorenzkurve &amp; Diagramm'!$C$5:$C$15</c:f>
              <c:numCache>
                <c:formatCode>General</c:formatCode>
                <c:ptCount val="11"/>
                <c:pt idx="0">
                  <c:v>0</c:v>
                </c:pt>
                <c:pt idx="1">
                  <c:v>0.588697017268446</c:v>
                </c:pt>
                <c:pt idx="2">
                  <c:v>0.706436420722135</c:v>
                </c:pt>
                <c:pt idx="3">
                  <c:v>0.800627943485086</c:v>
                </c:pt>
                <c:pt idx="4">
                  <c:v>0.883045525902669</c:v>
                </c:pt>
                <c:pt idx="5">
                  <c:v>0.922291993720565</c:v>
                </c:pt>
                <c:pt idx="6">
                  <c:v>0.945839874411303</c:v>
                </c:pt>
                <c:pt idx="7">
                  <c:v>0.961538461538462</c:v>
                </c:pt>
                <c:pt idx="8">
                  <c:v>0.975667189952904</c:v>
                </c:pt>
                <c:pt idx="9">
                  <c:v>0.988226059654631</c:v>
                </c:pt>
                <c:pt idx="10">
                  <c:v>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"Gleichverteilung"</c:f>
              <c:strCache>
                <c:ptCount val="1"/>
                <c:pt idx="0">
                  <c:v>Gleichverteilung</c:v>
                </c:pt>
              </c:strCache>
            </c:strRef>
          </c:tx>
          <c:spPr>
            <a:solidFill>
              <a:srgbClr val="aaaaaa"/>
            </a:solidFill>
            <a:ln w="11880">
              <a:solidFill>
                <a:srgbClr val="aaaaa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'Lorenzkurve &amp; Diagramm'!$D$5:$D$15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2837393"/>
        <c:axId val="60553798"/>
      </c:lineChart>
      <c:catAx>
        <c:axId val="928373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Kumulierter Mengenanteil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553798"/>
        <c:crosses val="autoZero"/>
        <c:auto val="1"/>
        <c:lblAlgn val="ctr"/>
        <c:lblOffset val="100"/>
        <c:noMultiLvlLbl val="0"/>
      </c:catAx>
      <c:valAx>
        <c:axId val="6055379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Kumulierter Wertanteil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83739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ABC-Klassen: Artikel- und Wertanteile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Klassendiagramm!B3</c:f>
              <c:strCache>
                <c:ptCount val="1"/>
                <c:pt idx="0">
                  <c:v>Anteil Artikel (%)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Klassendiagramm!$A$4:$A$6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Klassendiagramm!$B$4:$B$6</c:f>
              <c:numCache>
                <c:formatCode>General</c:formatCode>
                <c:ptCount val="3"/>
                <c:pt idx="0">
                  <c:v>0.2</c:v>
                </c:pt>
                <c:pt idx="1">
                  <c:v>0.4</c:v>
                </c:pt>
                <c:pt idx="2">
                  <c:v>0.4</c:v>
                </c:pt>
              </c:numCache>
            </c:numRef>
          </c:val>
        </c:ser>
        <c:ser>
          <c:idx val="1"/>
          <c:order val="1"/>
          <c:tx>
            <c:strRef>
              <c:f>Klassendiagramm!C3</c:f>
              <c:strCache>
                <c:ptCount val="1"/>
                <c:pt idx="0">
                  <c:v>Anteil Wert (%)</c:v>
                </c:pt>
              </c:strCache>
            </c:strRef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Klassendiagramm!$A$4:$A$6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Klassendiagramm!$C$4:$C$6</c:f>
              <c:numCache>
                <c:formatCode>General</c:formatCode>
                <c:ptCount val="3"/>
                <c:pt idx="0">
                  <c:v>0.706436420722135</c:v>
                </c:pt>
                <c:pt idx="1">
                  <c:v>0.239403453689168</c:v>
                </c:pt>
                <c:pt idx="2">
                  <c:v>0.054160125588697</c:v>
                </c:pt>
              </c:numCache>
            </c:numRef>
          </c:val>
        </c:ser>
        <c:gapWidth val="150"/>
        <c:overlap val="0"/>
        <c:axId val="96600525"/>
        <c:axId val="81382643"/>
      </c:barChart>
      <c:catAx>
        <c:axId val="9660052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382643"/>
        <c:crosses val="autoZero"/>
        <c:auto val="1"/>
        <c:lblAlgn val="ctr"/>
        <c:lblOffset val="100"/>
        <c:noMultiLvlLbl val="0"/>
      </c:catAx>
      <c:valAx>
        <c:axId val="8138264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Anteil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60052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3</xdr:row>
      <xdr:rowOff>0</xdr:rowOff>
    </xdr:from>
    <xdr:to>
      <xdr:col>15</xdr:col>
      <xdr:colOff>331200</xdr:colOff>
      <xdr:row>26</xdr:row>
      <xdr:rowOff>67320</xdr:rowOff>
    </xdr:to>
    <xdr:graphicFrame>
      <xdr:nvGraphicFramePr>
        <xdr:cNvPr id="0" name="Chart 1"/>
        <xdr:cNvGraphicFramePr/>
      </xdr:nvGraphicFramePr>
      <xdr:xfrm>
        <a:off x="7112160" y="895320"/>
        <a:ext cx="7919280" cy="50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</xdr:row>
      <xdr:rowOff>0</xdr:rowOff>
    </xdr:from>
    <xdr:to>
      <xdr:col>12</xdr:col>
      <xdr:colOff>408600</xdr:colOff>
      <xdr:row>24</xdr:row>
      <xdr:rowOff>145440</xdr:rowOff>
    </xdr:to>
    <xdr:graphicFrame>
      <xdr:nvGraphicFramePr>
        <xdr:cNvPr id="1" name="Chart 1"/>
        <xdr:cNvGraphicFramePr/>
      </xdr:nvGraphicFramePr>
      <xdr:xfrm>
        <a:off x="6578640" y="647640"/>
        <a:ext cx="6479280" cy="467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F5496"/>
    <pageSetUpPr fitToPage="false"/>
  </sheetPr>
  <dimension ref="A1:H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8"/>
    <col collapsed="false" customWidth="true" hidden="false" outlineLevel="0" max="3" min="3" style="1" width="16"/>
    <col collapsed="false" customWidth="true" hidden="false" outlineLevel="0" max="7" min="4" style="1" width="14"/>
    <col collapsed="false" customWidth="true" hidden="false" outlineLevel="0" max="8" min="8" style="1" width="12"/>
  </cols>
  <sheetData>
    <row r="1" customFormat="false" ht="39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" hidden="false" customHeight="true" outlineLevel="0" collapsed="false"/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18" hidden="false" customHeight="true" outlineLevel="0" collapsed="false">
      <c r="B5" s="5" t="s">
        <v>3</v>
      </c>
      <c r="C5" s="6" t="n">
        <v>0.8</v>
      </c>
      <c r="D5" s="7"/>
      <c r="E5" s="7"/>
      <c r="F5" s="7"/>
      <c r="G5" s="7"/>
      <c r="H5" s="7"/>
    </row>
    <row r="6" customFormat="false" ht="18" hidden="false" customHeight="true" outlineLevel="0" collapsed="false">
      <c r="B6" s="5" t="s">
        <v>4</v>
      </c>
      <c r="C6" s="6" t="n">
        <v>0.95</v>
      </c>
      <c r="D6" s="7"/>
      <c r="E6" s="7"/>
      <c r="F6" s="7"/>
      <c r="G6" s="7"/>
      <c r="H6" s="7"/>
    </row>
    <row r="7" customFormat="false" ht="18" hidden="false" customHeight="true" outlineLevel="0" collapsed="false">
      <c r="A7" s="8" t="s">
        <v>5</v>
      </c>
      <c r="B7" s="8"/>
      <c r="C7" s="8"/>
      <c r="D7" s="8"/>
      <c r="E7" s="8"/>
      <c r="F7" s="8"/>
      <c r="G7" s="8"/>
      <c r="H7" s="8"/>
    </row>
    <row r="8" customFormat="false" ht="18" hidden="false" customHeight="true" outlineLevel="0" collapsed="false"/>
    <row r="9" customFormat="false" ht="31.5" hidden="false" customHeight="true" outlineLevel="0" collapsed="false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</row>
    <row r="10" customFormat="false" ht="18" hidden="false" customHeight="true" outlineLevel="0" collapsed="false">
      <c r="A10" s="10" t="n">
        <v>1</v>
      </c>
      <c r="B10" s="11" t="s">
        <v>14</v>
      </c>
      <c r="C10" s="12" t="n">
        <v>500</v>
      </c>
      <c r="D10" s="13" t="n">
        <v>150</v>
      </c>
      <c r="E10" s="14" t="n">
        <f aca="false">C10*D10</f>
        <v>75000</v>
      </c>
      <c r="F10" s="15" t="n">
        <f aca="false">E10/E$21</f>
        <v>0.588697017268446</v>
      </c>
      <c r="G10" s="16"/>
      <c r="H10" s="16"/>
    </row>
    <row r="11" customFormat="false" ht="18" hidden="false" customHeight="true" outlineLevel="0" collapsed="false">
      <c r="A11" s="10" t="n">
        <v>2</v>
      </c>
      <c r="B11" s="11" t="s">
        <v>15</v>
      </c>
      <c r="C11" s="12" t="n">
        <v>200</v>
      </c>
      <c r="D11" s="13" t="n">
        <v>75</v>
      </c>
      <c r="E11" s="14" t="n">
        <f aca="false">C11*D11</f>
        <v>15000</v>
      </c>
      <c r="F11" s="15" t="n">
        <f aca="false">E11/E$21</f>
        <v>0.117739403453689</v>
      </c>
      <c r="G11" s="16"/>
      <c r="H11" s="16"/>
    </row>
    <row r="12" customFormat="false" ht="18" hidden="false" customHeight="true" outlineLevel="0" collapsed="false">
      <c r="A12" s="10" t="n">
        <v>3</v>
      </c>
      <c r="B12" s="11" t="s">
        <v>16</v>
      </c>
      <c r="C12" s="12" t="n">
        <v>1000</v>
      </c>
      <c r="D12" s="13" t="n">
        <v>12</v>
      </c>
      <c r="E12" s="14" t="n">
        <f aca="false">C12*D12</f>
        <v>12000</v>
      </c>
      <c r="F12" s="15" t="n">
        <f aca="false">E12/E$21</f>
        <v>0.0941915227629513</v>
      </c>
      <c r="G12" s="16"/>
      <c r="H12" s="16"/>
    </row>
    <row r="13" customFormat="false" ht="18" hidden="false" customHeight="true" outlineLevel="0" collapsed="false">
      <c r="A13" s="10" t="n">
        <v>4</v>
      </c>
      <c r="B13" s="11" t="s">
        <v>17</v>
      </c>
      <c r="C13" s="12" t="n">
        <v>3000</v>
      </c>
      <c r="D13" s="13" t="n">
        <v>3.5</v>
      </c>
      <c r="E13" s="14" t="n">
        <f aca="false">C13*D13</f>
        <v>10500</v>
      </c>
      <c r="F13" s="15" t="n">
        <f aca="false">E13/E$21</f>
        <v>0.0824175824175824</v>
      </c>
      <c r="G13" s="16"/>
      <c r="H13" s="16"/>
    </row>
    <row r="14" customFormat="false" ht="18" hidden="false" customHeight="true" outlineLevel="0" collapsed="false">
      <c r="A14" s="10" t="n">
        <v>5</v>
      </c>
      <c r="B14" s="11" t="s">
        <v>18</v>
      </c>
      <c r="C14" s="12" t="n">
        <v>20000</v>
      </c>
      <c r="D14" s="13" t="n">
        <v>0.25</v>
      </c>
      <c r="E14" s="14" t="n">
        <f aca="false">C14*D14</f>
        <v>5000</v>
      </c>
      <c r="F14" s="15" t="n">
        <f aca="false">E14/E$21</f>
        <v>0.0392464678178964</v>
      </c>
      <c r="G14" s="16"/>
      <c r="H14" s="16"/>
    </row>
    <row r="15" customFormat="false" ht="18" hidden="false" customHeight="true" outlineLevel="0" collapsed="false">
      <c r="A15" s="10" t="n">
        <v>6</v>
      </c>
      <c r="B15" s="11" t="s">
        <v>19</v>
      </c>
      <c r="C15" s="12" t="n">
        <v>15000</v>
      </c>
      <c r="D15" s="13" t="n">
        <v>0.2</v>
      </c>
      <c r="E15" s="14" t="n">
        <f aca="false">C15*D15</f>
        <v>3000</v>
      </c>
      <c r="F15" s="15" t="n">
        <f aca="false">E15/E$21</f>
        <v>0.0235478806907378</v>
      </c>
      <c r="G15" s="16"/>
      <c r="H15" s="16"/>
    </row>
    <row r="16" customFormat="false" ht="18" hidden="false" customHeight="true" outlineLevel="0" collapsed="false">
      <c r="A16" s="10" t="n">
        <v>7</v>
      </c>
      <c r="B16" s="11" t="s">
        <v>20</v>
      </c>
      <c r="C16" s="12" t="n">
        <v>12000</v>
      </c>
      <c r="D16" s="13" t="n">
        <v>0.15</v>
      </c>
      <c r="E16" s="14" t="n">
        <f aca="false">C16*D16</f>
        <v>1800</v>
      </c>
      <c r="F16" s="15" t="n">
        <f aca="false">E16/E$21</f>
        <v>0.0141287284144427</v>
      </c>
      <c r="G16" s="16"/>
      <c r="H16" s="16"/>
    </row>
    <row r="17" customFormat="false" ht="18" hidden="false" customHeight="true" outlineLevel="0" collapsed="false">
      <c r="A17" s="10" t="n">
        <v>8</v>
      </c>
      <c r="B17" s="11" t="s">
        <v>21</v>
      </c>
      <c r="C17" s="12" t="n">
        <v>5000</v>
      </c>
      <c r="D17" s="13" t="n">
        <v>0.3</v>
      </c>
      <c r="E17" s="14" t="n">
        <f aca="false">C17*D17</f>
        <v>1500</v>
      </c>
      <c r="F17" s="15" t="n">
        <f aca="false">E17/E$21</f>
        <v>0.0117739403453689</v>
      </c>
      <c r="G17" s="16"/>
      <c r="H17" s="16"/>
    </row>
    <row r="18" customFormat="false" ht="18" hidden="false" customHeight="true" outlineLevel="0" collapsed="false">
      <c r="A18" s="10" t="n">
        <v>9</v>
      </c>
      <c r="B18" s="11" t="s">
        <v>22</v>
      </c>
      <c r="C18" s="12" t="n">
        <v>800</v>
      </c>
      <c r="D18" s="13" t="n">
        <v>2</v>
      </c>
      <c r="E18" s="14" t="n">
        <f aca="false">C18*D18</f>
        <v>1600</v>
      </c>
      <c r="F18" s="15" t="n">
        <f aca="false">E18/E$21</f>
        <v>0.0125588697017268</v>
      </c>
      <c r="G18" s="16"/>
      <c r="H18" s="16"/>
    </row>
    <row r="19" customFormat="false" ht="18" hidden="false" customHeight="true" outlineLevel="0" collapsed="false">
      <c r="A19" s="10" t="n">
        <v>10</v>
      </c>
      <c r="B19" s="11" t="s">
        <v>23</v>
      </c>
      <c r="C19" s="12" t="n">
        <v>100</v>
      </c>
      <c r="D19" s="13" t="n">
        <v>20</v>
      </c>
      <c r="E19" s="14" t="n">
        <f aca="false">C19*D19</f>
        <v>2000</v>
      </c>
      <c r="F19" s="15" t="n">
        <f aca="false">E19/E$21</f>
        <v>0.0156985871271586</v>
      </c>
      <c r="G19" s="16"/>
      <c r="H19" s="16"/>
    </row>
    <row r="20" customFormat="false" ht="3.75" hidden="false" customHeight="true" outlineLevel="0" collapsed="false"/>
    <row r="21" customFormat="false" ht="19.5" hidden="false" customHeight="true" outlineLevel="0" collapsed="false">
      <c r="A21" s="17" t="s">
        <v>24</v>
      </c>
      <c r="B21" s="17"/>
      <c r="C21" s="17"/>
      <c r="D21" s="17"/>
      <c r="E21" s="18" t="n">
        <f aca="false">SUM(E10:E19)</f>
        <v>127400</v>
      </c>
      <c r="F21" s="19"/>
      <c r="G21" s="19"/>
      <c r="H21" s="19"/>
    </row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5">
    <mergeCell ref="A1:H1"/>
    <mergeCell ref="A2:H2"/>
    <mergeCell ref="A4:H4"/>
    <mergeCell ref="A7:H7"/>
    <mergeCell ref="A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6221"/>
    <pageSetUpPr fitToPage="false"/>
  </sheetPr>
  <dimension ref="A1:H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8"/>
    <col collapsed="false" customWidth="true" hidden="false" outlineLevel="0" max="3" min="3" style="1" width="16"/>
    <col collapsed="false" customWidth="true" hidden="false" outlineLevel="0" max="6" min="4" style="1" width="14"/>
    <col collapsed="false" customWidth="true" hidden="false" outlineLevel="0" max="7" min="7" style="1" width="16"/>
    <col collapsed="false" customWidth="true" hidden="false" outlineLevel="0" max="8" min="8" style="1" width="12"/>
  </cols>
  <sheetData>
    <row r="1" customFormat="false" ht="36" hidden="false" customHeight="true" outlineLevel="0" collapsed="false">
      <c r="A1" s="20" t="s">
        <v>25</v>
      </c>
      <c r="B1" s="20"/>
      <c r="C1" s="20"/>
      <c r="D1" s="20"/>
      <c r="E1" s="20"/>
      <c r="F1" s="20"/>
      <c r="G1" s="20"/>
      <c r="H1" s="20"/>
    </row>
    <row r="2" customFormat="false" ht="21.75" hidden="false" customHeight="true" outlineLevel="0" collapsed="false">
      <c r="A2" s="21" t="s">
        <v>26</v>
      </c>
      <c r="B2" s="21"/>
      <c r="C2" s="21"/>
      <c r="D2" s="21"/>
      <c r="E2" s="21"/>
      <c r="F2" s="21"/>
      <c r="G2" s="21"/>
      <c r="H2" s="21"/>
    </row>
    <row r="4" customFormat="false" ht="31.5" hidden="false" customHeight="true" outlineLevel="0" collapsed="false">
      <c r="A4" s="9" t="s">
        <v>27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</row>
    <row r="5" customFormat="false" ht="18.75" hidden="false" customHeight="true" outlineLevel="0" collapsed="false">
      <c r="A5" s="10" t="n">
        <v>1</v>
      </c>
      <c r="B5" s="22" t="str">
        <f aca="false">INDEX('ABC-Analyse'!B10:B19,MATCH(E5,'ABC-Analyse'!E10:E19,0))</f>
        <v>Motor X</v>
      </c>
      <c r="C5" s="23" t="n">
        <f aca="false">INDEX('ABC-Analyse'!C10:C19,MATCH(E5,'ABC-Analyse'!E10:E19,0))</f>
        <v>500</v>
      </c>
      <c r="D5" s="24" t="n">
        <f aca="false">INDEX('ABC-Analyse'!D10:D19,MATCH(E5,'ABC-Analyse'!E10:E19,0))</f>
        <v>150</v>
      </c>
      <c r="E5" s="24" t="n">
        <f aca="false">LARGE('ABC-Analyse'!E10:E19,1)</f>
        <v>75000</v>
      </c>
      <c r="F5" s="25" t="n">
        <f aca="false">E5/'ABC-Analyse'!E21</f>
        <v>0.588697017268446</v>
      </c>
      <c r="G5" s="25" t="n">
        <f aca="false">F5</f>
        <v>0.588697017268446</v>
      </c>
      <c r="H5" s="26" t="str">
        <f aca="false">IF(G5&lt;='ABC-Analyse'!C5,"A",IF(G5&lt;='ABC-Analyse'!C6,"B","C"))</f>
        <v>A</v>
      </c>
    </row>
    <row r="6" customFormat="false" ht="18.75" hidden="false" customHeight="true" outlineLevel="0" collapsed="false">
      <c r="A6" s="10" t="n">
        <v>2</v>
      </c>
      <c r="B6" s="22" t="str">
        <f aca="false">INDEX('ABC-Analyse'!B10:B19,MATCH(E6,'ABC-Analyse'!E10:E19,0))</f>
        <v>Getriebe Y</v>
      </c>
      <c r="C6" s="23" t="n">
        <f aca="false">INDEX('ABC-Analyse'!C10:C19,MATCH(E6,'ABC-Analyse'!E10:E19,0))</f>
        <v>200</v>
      </c>
      <c r="D6" s="24" t="n">
        <f aca="false">INDEX('ABC-Analyse'!D10:D19,MATCH(E6,'ABC-Analyse'!E10:E19,0))</f>
        <v>75</v>
      </c>
      <c r="E6" s="24" t="n">
        <f aca="false">LARGE('ABC-Analyse'!E10:E19,2)</f>
        <v>15000</v>
      </c>
      <c r="F6" s="25" t="n">
        <f aca="false">E6/'ABC-Analyse'!E21</f>
        <v>0.117739403453689</v>
      </c>
      <c r="G6" s="25" t="n">
        <f aca="false">G5+F6</f>
        <v>0.706436420722135</v>
      </c>
      <c r="H6" s="26" t="str">
        <f aca="false">IF(G6&lt;='ABC-Analyse'!C5,"A",IF(G6&lt;='ABC-Analyse'!C6,"B","C"))</f>
        <v>A</v>
      </c>
    </row>
    <row r="7" customFormat="false" ht="18.75" hidden="false" customHeight="true" outlineLevel="0" collapsed="false">
      <c r="A7" s="10" t="n">
        <v>3</v>
      </c>
      <c r="B7" s="22" t="str">
        <f aca="false">INDEX('ABC-Analyse'!B10:B19,MATCH(E7,'ABC-Analyse'!E10:E19,0))</f>
        <v>Steuergerät Z</v>
      </c>
      <c r="C7" s="23" t="n">
        <f aca="false">INDEX('ABC-Analyse'!C10:C19,MATCH(E7,'ABC-Analyse'!E10:E19,0))</f>
        <v>1000</v>
      </c>
      <c r="D7" s="24" t="n">
        <f aca="false">INDEX('ABC-Analyse'!D10:D19,MATCH(E7,'ABC-Analyse'!E10:E19,0))</f>
        <v>12</v>
      </c>
      <c r="E7" s="24" t="n">
        <f aca="false">LARGE('ABC-Analyse'!E10:E19,3)</f>
        <v>12000</v>
      </c>
      <c r="F7" s="25" t="n">
        <f aca="false">E7/'ABC-Analyse'!E21</f>
        <v>0.0941915227629513</v>
      </c>
      <c r="G7" s="25" t="n">
        <f aca="false">G6+F7</f>
        <v>0.800627943485086</v>
      </c>
      <c r="H7" s="26" t="str">
        <f aca="false">IF(G7&lt;='ABC-Analyse'!C5,"A",IF(G7&lt;='ABC-Analyse'!C6,"B","C"))</f>
        <v>B</v>
      </c>
    </row>
    <row r="8" customFormat="false" ht="18.75" hidden="false" customHeight="true" outlineLevel="0" collapsed="false">
      <c r="A8" s="10" t="n">
        <v>4</v>
      </c>
      <c r="B8" s="22" t="str">
        <f aca="false">INDEX('ABC-Analyse'!B10:B19,MATCH(E8,'ABC-Analyse'!E10:E19,0))</f>
        <v>Lager A</v>
      </c>
      <c r="C8" s="23" t="n">
        <f aca="false">INDEX('ABC-Analyse'!C10:C19,MATCH(E8,'ABC-Analyse'!E10:E19,0))</f>
        <v>3000</v>
      </c>
      <c r="D8" s="24" t="n">
        <f aca="false">INDEX('ABC-Analyse'!D10:D19,MATCH(E8,'ABC-Analyse'!E10:E19,0))</f>
        <v>3.5</v>
      </c>
      <c r="E8" s="24" t="n">
        <f aca="false">LARGE('ABC-Analyse'!E10:E19,4)</f>
        <v>10500</v>
      </c>
      <c r="F8" s="25" t="n">
        <f aca="false">E8/'ABC-Analyse'!E21</f>
        <v>0.0824175824175824</v>
      </c>
      <c r="G8" s="25" t="n">
        <f aca="false">G7+F8</f>
        <v>0.883045525902669</v>
      </c>
      <c r="H8" s="26" t="str">
        <f aca="false">IF(G8&lt;='ABC-Analyse'!C5,"A",IF(G8&lt;='ABC-Analyse'!C6,"B","C"))</f>
        <v>B</v>
      </c>
    </row>
    <row r="9" customFormat="false" ht="18.75" hidden="false" customHeight="true" outlineLevel="0" collapsed="false">
      <c r="A9" s="10" t="n">
        <v>5</v>
      </c>
      <c r="B9" s="22" t="str">
        <f aca="false">INDEX('ABC-Analyse'!B10:B19,MATCH(E9,'ABC-Analyse'!E10:E19,0))</f>
        <v>Schrauben</v>
      </c>
      <c r="C9" s="23" t="n">
        <f aca="false">INDEX('ABC-Analyse'!C10:C19,MATCH(E9,'ABC-Analyse'!E10:E19,0))</f>
        <v>20000</v>
      </c>
      <c r="D9" s="24" t="n">
        <f aca="false">INDEX('ABC-Analyse'!D10:D19,MATCH(E9,'ABC-Analyse'!E10:E19,0))</f>
        <v>0.25</v>
      </c>
      <c r="E9" s="24" t="n">
        <f aca="false">LARGE('ABC-Analyse'!E10:E19,5)</f>
        <v>5000</v>
      </c>
      <c r="F9" s="25" t="n">
        <f aca="false">E9/'ABC-Analyse'!E21</f>
        <v>0.0392464678178964</v>
      </c>
      <c r="G9" s="25" t="n">
        <f aca="false">G8+F9</f>
        <v>0.922291993720565</v>
      </c>
      <c r="H9" s="26" t="str">
        <f aca="false">IF(G9&lt;='ABC-Analyse'!C5,"A",IF(G9&lt;='ABC-Analyse'!C6,"B","C"))</f>
        <v>B</v>
      </c>
    </row>
    <row r="10" customFormat="false" ht="18.75" hidden="false" customHeight="true" outlineLevel="0" collapsed="false">
      <c r="A10" s="10" t="n">
        <v>6</v>
      </c>
      <c r="B10" s="22" t="str">
        <f aca="false">INDEX('ABC-Analyse'!B10:B19,MATCH(E10,'ABC-Analyse'!E10:E19,0))</f>
        <v>Muttern</v>
      </c>
      <c r="C10" s="23" t="n">
        <f aca="false">INDEX('ABC-Analyse'!C10:C19,MATCH(E10,'ABC-Analyse'!E10:E19,0))</f>
        <v>15000</v>
      </c>
      <c r="D10" s="24" t="n">
        <f aca="false">INDEX('ABC-Analyse'!D10:D19,MATCH(E10,'ABC-Analyse'!E10:E19,0))</f>
        <v>0.2</v>
      </c>
      <c r="E10" s="24" t="n">
        <f aca="false">LARGE('ABC-Analyse'!E10:E19,6)</f>
        <v>3000</v>
      </c>
      <c r="F10" s="25" t="n">
        <f aca="false">E10/'ABC-Analyse'!E21</f>
        <v>0.0235478806907378</v>
      </c>
      <c r="G10" s="25" t="n">
        <f aca="false">G9+F10</f>
        <v>0.945839874411303</v>
      </c>
      <c r="H10" s="26" t="str">
        <f aca="false">IF(G10&lt;='ABC-Analyse'!C5,"A",IF(G10&lt;='ABC-Analyse'!C6,"B","C"))</f>
        <v>B</v>
      </c>
    </row>
    <row r="11" customFormat="false" ht="18.75" hidden="false" customHeight="true" outlineLevel="0" collapsed="false">
      <c r="A11" s="10" t="n">
        <v>7</v>
      </c>
      <c r="B11" s="22" t="str">
        <f aca="false">INDEX('ABC-Analyse'!B10:B19,MATCH(E11,'ABC-Analyse'!E10:E19,0))</f>
        <v>Gehäuse B</v>
      </c>
      <c r="C11" s="23" t="n">
        <f aca="false">INDEX('ABC-Analyse'!C10:C19,MATCH(E11,'ABC-Analyse'!E10:E19,0))</f>
        <v>100</v>
      </c>
      <c r="D11" s="24" t="n">
        <f aca="false">INDEX('ABC-Analyse'!D10:D19,MATCH(E11,'ABC-Analyse'!E10:E19,0))</f>
        <v>20</v>
      </c>
      <c r="E11" s="24" t="n">
        <f aca="false">LARGE('ABC-Analyse'!E10:E19,7)</f>
        <v>2000</v>
      </c>
      <c r="F11" s="25" t="n">
        <f aca="false">E11/'ABC-Analyse'!E21</f>
        <v>0.0156985871271586</v>
      </c>
      <c r="G11" s="25" t="n">
        <f aca="false">G10+F11</f>
        <v>0.961538461538462</v>
      </c>
      <c r="H11" s="26" t="str">
        <f aca="false">IF(G11&lt;='ABC-Analyse'!C5,"A",IF(G11&lt;='ABC-Analyse'!C6,"B","C"))</f>
        <v>C</v>
      </c>
    </row>
    <row r="12" customFormat="false" ht="18.75" hidden="false" customHeight="true" outlineLevel="0" collapsed="false">
      <c r="A12" s="10" t="n">
        <v>8</v>
      </c>
      <c r="B12" s="22" t="str">
        <f aca="false">INDEX('ABC-Analyse'!B10:B19,MATCH(E12,'ABC-Analyse'!E10:E19,0))</f>
        <v>Scheiben</v>
      </c>
      <c r="C12" s="23" t="n">
        <f aca="false">INDEX('ABC-Analyse'!C10:C19,MATCH(E12,'ABC-Analyse'!E10:E19,0))</f>
        <v>12000</v>
      </c>
      <c r="D12" s="24" t="n">
        <f aca="false">INDEX('ABC-Analyse'!D10:D19,MATCH(E12,'ABC-Analyse'!E10:E19,0))</f>
        <v>0.15</v>
      </c>
      <c r="E12" s="24" t="n">
        <f aca="false">LARGE('ABC-Analyse'!E10:E19,8)</f>
        <v>1800</v>
      </c>
      <c r="F12" s="25" t="n">
        <f aca="false">E12/'ABC-Analyse'!E21</f>
        <v>0.0141287284144427</v>
      </c>
      <c r="G12" s="25" t="n">
        <f aca="false">G11+F12</f>
        <v>0.975667189952904</v>
      </c>
      <c r="H12" s="26" t="str">
        <f aca="false">IF(G12&lt;='ABC-Analyse'!C5,"A",IF(G12&lt;='ABC-Analyse'!C6,"B","C"))</f>
        <v>C</v>
      </c>
    </row>
    <row r="13" customFormat="false" ht="18.75" hidden="false" customHeight="true" outlineLevel="0" collapsed="false">
      <c r="A13" s="10" t="n">
        <v>9</v>
      </c>
      <c r="B13" s="22" t="str">
        <f aca="false">INDEX('ABC-Analyse'!B10:B19,MATCH(E13,'ABC-Analyse'!E10:E19,0))</f>
        <v>Kabel Typ 1</v>
      </c>
      <c r="C13" s="23" t="n">
        <f aca="false">INDEX('ABC-Analyse'!C10:C19,MATCH(E13,'ABC-Analyse'!E10:E19,0))</f>
        <v>800</v>
      </c>
      <c r="D13" s="24" t="n">
        <f aca="false">INDEX('ABC-Analyse'!D10:D19,MATCH(E13,'ABC-Analyse'!E10:E19,0))</f>
        <v>2</v>
      </c>
      <c r="E13" s="24" t="n">
        <f aca="false">LARGE('ABC-Analyse'!E10:E19,9)</f>
        <v>1600</v>
      </c>
      <c r="F13" s="25" t="n">
        <f aca="false">E13/'ABC-Analyse'!E21</f>
        <v>0.0125588697017268</v>
      </c>
      <c r="G13" s="25" t="n">
        <f aca="false">G12+F13</f>
        <v>0.988226059654631</v>
      </c>
      <c r="H13" s="26" t="str">
        <f aca="false">IF(G13&lt;='ABC-Analyse'!C5,"A",IF(G13&lt;='ABC-Analyse'!C6,"B","C"))</f>
        <v>C</v>
      </c>
    </row>
    <row r="14" customFormat="false" ht="18.75" hidden="false" customHeight="true" outlineLevel="0" collapsed="false">
      <c r="A14" s="10" t="n">
        <v>10</v>
      </c>
      <c r="B14" s="22" t="str">
        <f aca="false">INDEX('ABC-Analyse'!B10:B19,MATCH(E14,'ABC-Analyse'!E10:E19,0))</f>
        <v>Dichtungen</v>
      </c>
      <c r="C14" s="23" t="n">
        <f aca="false">INDEX('ABC-Analyse'!C10:C19,MATCH(E14,'ABC-Analyse'!E10:E19,0))</f>
        <v>5000</v>
      </c>
      <c r="D14" s="24" t="n">
        <f aca="false">INDEX('ABC-Analyse'!D10:D19,MATCH(E14,'ABC-Analyse'!E10:E19,0))</f>
        <v>0.3</v>
      </c>
      <c r="E14" s="24" t="n">
        <f aca="false">LARGE('ABC-Analyse'!E10:E19,10)</f>
        <v>1500</v>
      </c>
      <c r="F14" s="25" t="n">
        <f aca="false">E14/'ABC-Analyse'!E21</f>
        <v>0.0117739403453689</v>
      </c>
      <c r="G14" s="25" t="n">
        <f aca="false">G13+F14</f>
        <v>1</v>
      </c>
      <c r="H14" s="26" t="str">
        <f aca="false">IF(G14&lt;='ABC-Analyse'!C5,"A",IF(G14&lt;='ABC-Analyse'!C6,"B","C"))</f>
        <v>C</v>
      </c>
    </row>
    <row r="16" customFormat="false" ht="19.5" hidden="false" customHeight="true" outlineLevel="0" collapsed="false">
      <c r="A16" s="17" t="s">
        <v>24</v>
      </c>
      <c r="B16" s="17"/>
      <c r="C16" s="17"/>
      <c r="D16" s="17"/>
      <c r="E16" s="18" t="n">
        <f aca="false">SUM(E5:E14)</f>
        <v>127400</v>
      </c>
      <c r="F16" s="27" t="n">
        <f aca="false">SUM(F5:F14)</f>
        <v>1</v>
      </c>
      <c r="G16" s="28"/>
      <c r="H16" s="19"/>
    </row>
    <row r="18" customFormat="false" ht="21.75" hidden="false" customHeight="true" outlineLevel="0" collapsed="false">
      <c r="A18" s="4" t="s">
        <v>28</v>
      </c>
      <c r="B18" s="4"/>
      <c r="C18" s="4"/>
      <c r="D18" s="4"/>
      <c r="E18" s="4"/>
      <c r="F18" s="4"/>
      <c r="G18" s="4"/>
      <c r="H18" s="4"/>
    </row>
    <row r="19" customFormat="false" ht="30" hidden="false" customHeight="true" outlineLevel="0" collapsed="false">
      <c r="A19" s="29" t="s">
        <v>13</v>
      </c>
      <c r="B19" s="29" t="s">
        <v>29</v>
      </c>
      <c r="C19" s="29" t="s">
        <v>30</v>
      </c>
      <c r="D19" s="29" t="s">
        <v>31</v>
      </c>
      <c r="E19" s="29" t="s">
        <v>32</v>
      </c>
      <c r="F19" s="29" t="s">
        <v>33</v>
      </c>
      <c r="G19" s="29"/>
      <c r="H19" s="29"/>
    </row>
    <row r="20" customFormat="false" ht="19.5" hidden="false" customHeight="true" outlineLevel="0" collapsed="false">
      <c r="A20" s="30" t="s">
        <v>34</v>
      </c>
      <c r="B20" s="31" t="n">
        <f aca="false">COUNTIF(H5:H14,"A")</f>
        <v>2</v>
      </c>
      <c r="C20" s="32" t="n">
        <f aca="false">B20/10</f>
        <v>0.2</v>
      </c>
      <c r="D20" s="33" t="n">
        <f aca="false">SUMIF(H5:H14,"A",E5:E14)</f>
        <v>90000</v>
      </c>
      <c r="E20" s="32" t="n">
        <f aca="false">D20/E16</f>
        <v>0.706436420722135</v>
      </c>
      <c r="F20" s="34" t="s">
        <v>35</v>
      </c>
      <c r="G20" s="35"/>
      <c r="H20" s="35"/>
    </row>
    <row r="21" customFormat="false" ht="19.5" hidden="false" customHeight="true" outlineLevel="0" collapsed="false">
      <c r="A21" s="36" t="s">
        <v>36</v>
      </c>
      <c r="B21" s="37" t="n">
        <f aca="false">COUNTIF(H5:H14,"B")</f>
        <v>4</v>
      </c>
      <c r="C21" s="38" t="n">
        <f aca="false">B21/10</f>
        <v>0.4</v>
      </c>
      <c r="D21" s="39" t="n">
        <f aca="false">SUMIF(H5:H14,"B",E5:E14)</f>
        <v>30500</v>
      </c>
      <c r="E21" s="38" t="n">
        <f aca="false">D21/E16</f>
        <v>0.239403453689168</v>
      </c>
      <c r="F21" s="40" t="s">
        <v>37</v>
      </c>
      <c r="G21" s="41"/>
      <c r="H21" s="41"/>
    </row>
    <row r="22" customFormat="false" ht="19.5" hidden="false" customHeight="true" outlineLevel="0" collapsed="false">
      <c r="A22" s="42" t="s">
        <v>38</v>
      </c>
      <c r="B22" s="43" t="n">
        <f aca="false">COUNTIF(H5:H14,"C")</f>
        <v>4</v>
      </c>
      <c r="C22" s="44" t="n">
        <f aca="false">B22/10</f>
        <v>0.4</v>
      </c>
      <c r="D22" s="45" t="n">
        <f aca="false">SUMIF(H5:H14,"C",E5:E14)</f>
        <v>6900</v>
      </c>
      <c r="E22" s="44" t="n">
        <f aca="false">D22/E16</f>
        <v>0.054160125588697</v>
      </c>
      <c r="F22" s="46" t="s">
        <v>39</v>
      </c>
      <c r="G22" s="47"/>
      <c r="H22" s="47"/>
    </row>
  </sheetData>
  <mergeCells count="4">
    <mergeCell ref="A1:H1"/>
    <mergeCell ref="A2:H2"/>
    <mergeCell ref="A16:D16"/>
    <mergeCell ref="A18:H18"/>
  </mergeCells>
  <conditionalFormatting sqref="B5:H14">
    <cfRule type="expression" priority="2" aboveAverage="0" equalAverage="0" bottom="0" percent="0" rank="0" text="" dxfId="0">
      <formula>$H5="A"</formula>
    </cfRule>
    <cfRule type="expression" priority="3" aboveAverage="0" equalAverage="0" bottom="0" percent="0" rank="0" text="" dxfId="1">
      <formula>$H5="B"</formula>
    </cfRule>
    <cfRule type="expression" priority="4" aboveAverage="0" equalAverage="0" bottom="0" percent="0" rank="0" text="" dxfId="2">
      <formula>$H5="C"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B9BD5"/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4" min="2" style="1" width="18"/>
    <col collapsed="false" customWidth="true" hidden="false" outlineLevel="0" max="5" min="5" style="1" width="2"/>
  </cols>
  <sheetData>
    <row r="1" customFormat="false" ht="36" hidden="false" customHeight="true" outlineLevel="0" collapsed="false">
      <c r="A1" s="20" t="s">
        <v>40</v>
      </c>
      <c r="B1" s="20"/>
      <c r="C1" s="20"/>
      <c r="D1" s="20"/>
    </row>
    <row r="2" customFormat="false" ht="19.5" hidden="false" customHeight="true" outlineLevel="0" collapsed="false">
      <c r="A2" s="21" t="s">
        <v>41</v>
      </c>
      <c r="B2" s="21"/>
      <c r="C2" s="21"/>
      <c r="D2" s="21"/>
    </row>
    <row r="4" customFormat="false" ht="31.5" hidden="false" customHeight="true" outlineLevel="0" collapsed="false">
      <c r="A4" s="9" t="s">
        <v>42</v>
      </c>
      <c r="B4" s="9" t="s">
        <v>43</v>
      </c>
      <c r="C4" s="9" t="s">
        <v>44</v>
      </c>
      <c r="D4" s="9" t="s">
        <v>45</v>
      </c>
    </row>
    <row r="5" customFormat="false" ht="15" hidden="false" customHeight="true" outlineLevel="0" collapsed="false">
      <c r="A5" s="48" t="s">
        <v>46</v>
      </c>
      <c r="B5" s="48" t="n">
        <v>0</v>
      </c>
      <c r="C5" s="48" t="n">
        <v>0</v>
      </c>
      <c r="D5" s="48" t="n">
        <v>0</v>
      </c>
    </row>
    <row r="6" customFormat="false" ht="18" hidden="false" customHeight="true" outlineLevel="0" collapsed="false">
      <c r="A6" s="49" t="str">
        <f aca="false">INDEX('ABC-Ergebnis (sortiert)'!B5:B14,1)</f>
        <v>Motor X</v>
      </c>
      <c r="B6" s="50" t="n">
        <f aca="false">1/10</f>
        <v>0.1</v>
      </c>
      <c r="C6" s="50" t="n">
        <f aca="false">'ABC-Ergebnis (sortiert)'!G5</f>
        <v>0.588697017268446</v>
      </c>
      <c r="D6" s="51" t="n">
        <f aca="false">1/10</f>
        <v>0.1</v>
      </c>
    </row>
    <row r="7" customFormat="false" ht="18" hidden="false" customHeight="true" outlineLevel="0" collapsed="false">
      <c r="A7" s="49" t="str">
        <f aca="false">INDEX('ABC-Ergebnis (sortiert)'!B5:B14,2)</f>
        <v>Getriebe Y</v>
      </c>
      <c r="B7" s="50" t="n">
        <f aca="false">2/10</f>
        <v>0.2</v>
      </c>
      <c r="C7" s="50" t="n">
        <f aca="false">'ABC-Ergebnis (sortiert)'!G6</f>
        <v>0.706436420722135</v>
      </c>
      <c r="D7" s="51" t="n">
        <f aca="false">2/10</f>
        <v>0.2</v>
      </c>
    </row>
    <row r="8" customFormat="false" ht="18" hidden="false" customHeight="true" outlineLevel="0" collapsed="false">
      <c r="A8" s="49" t="str">
        <f aca="false">INDEX('ABC-Ergebnis (sortiert)'!B5:B14,3)</f>
        <v>Steuergerät Z</v>
      </c>
      <c r="B8" s="50" t="n">
        <f aca="false">3/10</f>
        <v>0.3</v>
      </c>
      <c r="C8" s="50" t="n">
        <f aca="false">'ABC-Ergebnis (sortiert)'!G7</f>
        <v>0.800627943485086</v>
      </c>
      <c r="D8" s="51" t="n">
        <f aca="false">3/10</f>
        <v>0.3</v>
      </c>
    </row>
    <row r="9" customFormat="false" ht="18" hidden="false" customHeight="true" outlineLevel="0" collapsed="false">
      <c r="A9" s="49" t="str">
        <f aca="false">INDEX('ABC-Ergebnis (sortiert)'!B5:B14,4)</f>
        <v>Lager A</v>
      </c>
      <c r="B9" s="50" t="n">
        <f aca="false">4/10</f>
        <v>0.4</v>
      </c>
      <c r="C9" s="50" t="n">
        <f aca="false">'ABC-Ergebnis (sortiert)'!G8</f>
        <v>0.883045525902669</v>
      </c>
      <c r="D9" s="51" t="n">
        <f aca="false">4/10</f>
        <v>0.4</v>
      </c>
    </row>
    <row r="10" customFormat="false" ht="18" hidden="false" customHeight="true" outlineLevel="0" collapsed="false">
      <c r="A10" s="49" t="str">
        <f aca="false">INDEX('ABC-Ergebnis (sortiert)'!B5:B14,5)</f>
        <v>Schrauben</v>
      </c>
      <c r="B10" s="50" t="n">
        <f aca="false">5/10</f>
        <v>0.5</v>
      </c>
      <c r="C10" s="50" t="n">
        <f aca="false">'ABC-Ergebnis (sortiert)'!G9</f>
        <v>0.922291993720565</v>
      </c>
      <c r="D10" s="51" t="n">
        <f aca="false">5/10</f>
        <v>0.5</v>
      </c>
    </row>
    <row r="11" customFormat="false" ht="18" hidden="false" customHeight="true" outlineLevel="0" collapsed="false">
      <c r="A11" s="49" t="str">
        <f aca="false">INDEX('ABC-Ergebnis (sortiert)'!B5:B14,6)</f>
        <v>Muttern</v>
      </c>
      <c r="B11" s="50" t="n">
        <f aca="false">6/10</f>
        <v>0.6</v>
      </c>
      <c r="C11" s="50" t="n">
        <f aca="false">'ABC-Ergebnis (sortiert)'!G10</f>
        <v>0.945839874411303</v>
      </c>
      <c r="D11" s="51" t="n">
        <f aca="false">6/10</f>
        <v>0.6</v>
      </c>
    </row>
    <row r="12" customFormat="false" ht="18" hidden="false" customHeight="true" outlineLevel="0" collapsed="false">
      <c r="A12" s="49" t="str">
        <f aca="false">INDEX('ABC-Ergebnis (sortiert)'!B5:B14,7)</f>
        <v>Gehäuse B</v>
      </c>
      <c r="B12" s="50" t="n">
        <f aca="false">7/10</f>
        <v>0.7</v>
      </c>
      <c r="C12" s="50" t="n">
        <f aca="false">'ABC-Ergebnis (sortiert)'!G11</f>
        <v>0.961538461538462</v>
      </c>
      <c r="D12" s="51" t="n">
        <f aca="false">7/10</f>
        <v>0.7</v>
      </c>
    </row>
    <row r="13" customFormat="false" ht="18" hidden="false" customHeight="true" outlineLevel="0" collapsed="false">
      <c r="A13" s="49" t="str">
        <f aca="false">INDEX('ABC-Ergebnis (sortiert)'!B5:B14,8)</f>
        <v>Scheiben</v>
      </c>
      <c r="B13" s="50" t="n">
        <f aca="false">8/10</f>
        <v>0.8</v>
      </c>
      <c r="C13" s="50" t="n">
        <f aca="false">'ABC-Ergebnis (sortiert)'!G12</f>
        <v>0.975667189952904</v>
      </c>
      <c r="D13" s="51" t="n">
        <f aca="false">8/10</f>
        <v>0.8</v>
      </c>
    </row>
    <row r="14" customFormat="false" ht="18" hidden="false" customHeight="true" outlineLevel="0" collapsed="false">
      <c r="A14" s="49" t="str">
        <f aca="false">INDEX('ABC-Ergebnis (sortiert)'!B5:B14,9)</f>
        <v>Kabel Typ 1</v>
      </c>
      <c r="B14" s="50" t="n">
        <f aca="false">9/10</f>
        <v>0.9</v>
      </c>
      <c r="C14" s="50" t="n">
        <f aca="false">'ABC-Ergebnis (sortiert)'!G13</f>
        <v>0.988226059654631</v>
      </c>
      <c r="D14" s="51" t="n">
        <f aca="false">9/10</f>
        <v>0.9</v>
      </c>
    </row>
    <row r="15" customFormat="false" ht="18" hidden="false" customHeight="true" outlineLevel="0" collapsed="false">
      <c r="A15" s="49" t="str">
        <f aca="false">INDEX('ABC-Ergebnis (sortiert)'!B5:B14,10)</f>
        <v>Dichtungen</v>
      </c>
      <c r="B15" s="50" t="n">
        <f aca="false">10/10</f>
        <v>1</v>
      </c>
      <c r="C15" s="50" t="n">
        <f aca="false">'ABC-Ergebnis (sortiert)'!G14</f>
        <v>1</v>
      </c>
      <c r="D15" s="51" t="n">
        <f aca="false">10/10</f>
        <v>1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4" min="2" style="1" width="18"/>
  </cols>
  <sheetData>
    <row r="1" customFormat="false" ht="36" hidden="false" customHeight="true" outlineLevel="0" collapsed="false">
      <c r="A1" s="20" t="s">
        <v>47</v>
      </c>
      <c r="B1" s="20"/>
      <c r="C1" s="20"/>
      <c r="D1" s="20"/>
    </row>
    <row r="3" customFormat="false" ht="21.75" hidden="false" customHeight="true" outlineLevel="0" collapsed="false">
      <c r="A3" s="9" t="s">
        <v>13</v>
      </c>
      <c r="B3" s="9" t="s">
        <v>48</v>
      </c>
      <c r="C3" s="9" t="s">
        <v>49</v>
      </c>
    </row>
    <row r="4" customFormat="false" ht="21.75" hidden="false" customHeight="true" outlineLevel="0" collapsed="false">
      <c r="A4" s="30" t="s">
        <v>34</v>
      </c>
      <c r="B4" s="32" t="n">
        <f aca="false">'ABC-Ergebnis (sortiert)'!C20</f>
        <v>0.2</v>
      </c>
      <c r="C4" s="32" t="n">
        <f aca="false">'ABC-Ergebnis (sortiert)'!E20</f>
        <v>0.706436420722135</v>
      </c>
    </row>
    <row r="5" customFormat="false" ht="21.75" hidden="false" customHeight="true" outlineLevel="0" collapsed="false">
      <c r="A5" s="36" t="s">
        <v>36</v>
      </c>
      <c r="B5" s="38" t="n">
        <f aca="false">'ABC-Ergebnis (sortiert)'!C21</f>
        <v>0.4</v>
      </c>
      <c r="C5" s="38" t="n">
        <f aca="false">'ABC-Ergebnis (sortiert)'!E21</f>
        <v>0.239403453689168</v>
      </c>
    </row>
    <row r="6" customFormat="false" ht="21.75" hidden="false" customHeight="true" outlineLevel="0" collapsed="false">
      <c r="A6" s="42" t="s">
        <v>38</v>
      </c>
      <c r="B6" s="44" t="n">
        <f aca="false">'ABC-Ergebnis (sortiert)'!C22</f>
        <v>0.4</v>
      </c>
      <c r="C6" s="44" t="n">
        <f aca="false">'ABC-Ergebnis (sortiert)'!E22</f>
        <v>0.054160125588697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8"/>
    <col collapsed="false" customWidth="true" hidden="false" outlineLevel="0" max="4" min="3" style="1" width="20"/>
  </cols>
  <sheetData>
    <row r="1" customFormat="false" ht="39.75" hidden="false" customHeight="true" outlineLevel="0" collapsed="false">
      <c r="A1" s="52" t="s">
        <v>50</v>
      </c>
      <c r="B1" s="52"/>
      <c r="C1" s="52"/>
      <c r="D1" s="52"/>
    </row>
    <row r="2" customFormat="false" ht="19.5" hidden="false" customHeight="true" outlineLevel="0" collapsed="false">
      <c r="A2" s="21" t="s">
        <v>51</v>
      </c>
      <c r="B2" s="21"/>
      <c r="C2" s="21"/>
      <c r="D2" s="21"/>
    </row>
    <row r="3" customFormat="false" ht="18" hidden="false" customHeight="true" outlineLevel="0" collapsed="false"/>
    <row r="4" customFormat="false" ht="21.75" hidden="false" customHeight="true" outlineLevel="0" collapsed="false">
      <c r="A4" s="4" t="s">
        <v>52</v>
      </c>
      <c r="B4" s="4"/>
      <c r="C4" s="4"/>
      <c r="D4" s="4"/>
    </row>
    <row r="5" customFormat="false" ht="19.5" hidden="false" customHeight="true" outlineLevel="0" collapsed="false">
      <c r="A5" s="7"/>
      <c r="B5" s="5" t="s">
        <v>53</v>
      </c>
      <c r="C5" s="53" t="n">
        <v>0.75</v>
      </c>
      <c r="D5" s="7"/>
    </row>
    <row r="6" customFormat="false" ht="19.5" hidden="false" customHeight="true" outlineLevel="0" collapsed="false">
      <c r="A6" s="7"/>
      <c r="B6" s="5" t="s">
        <v>54</v>
      </c>
      <c r="C6" s="6" t="n">
        <v>0.8</v>
      </c>
      <c r="D6" s="7"/>
    </row>
    <row r="7" customFormat="false" ht="19.5" hidden="false" customHeight="true" outlineLevel="0" collapsed="false">
      <c r="A7" s="7"/>
      <c r="B7" s="5" t="s">
        <v>55</v>
      </c>
      <c r="C7" s="6" t="n">
        <v>0.95</v>
      </c>
      <c r="D7" s="7"/>
    </row>
    <row r="8" customFormat="false" ht="18" hidden="false" customHeight="true" outlineLevel="0" collapsed="false"/>
    <row r="9" customFormat="false" ht="21.75" hidden="false" customHeight="true" outlineLevel="0" collapsed="false">
      <c r="A9" s="4" t="s">
        <v>56</v>
      </c>
      <c r="B9" s="4"/>
      <c r="C9" s="4"/>
      <c r="D9" s="4"/>
    </row>
    <row r="10" customFormat="false" ht="25.5" hidden="false" customHeight="true" outlineLevel="0" collapsed="false">
      <c r="A10" s="7"/>
      <c r="B10" s="54" t="s">
        <v>57</v>
      </c>
      <c r="C10" s="55" t="str">
        <f aca="false">IF(C5&lt;=C6,"A",IF(C5&lt;=C7,"B","C"))</f>
        <v>A</v>
      </c>
      <c r="D10" s="7"/>
    </row>
    <row r="11" customFormat="false" ht="18" hidden="false" customHeight="true" outlineLevel="0" collapsed="false"/>
    <row r="12" customFormat="false" ht="21.75" hidden="false" customHeight="true" outlineLevel="0" collapsed="false">
      <c r="A12" s="4" t="s">
        <v>58</v>
      </c>
      <c r="B12" s="4"/>
      <c r="C12" s="4"/>
      <c r="D12" s="4"/>
    </row>
    <row r="13" customFormat="false" ht="21.75" hidden="false" customHeight="true" outlineLevel="0" collapsed="false">
      <c r="A13" s="35"/>
      <c r="B13" s="56" t="s">
        <v>59</v>
      </c>
      <c r="C13" s="57" t="s">
        <v>60</v>
      </c>
      <c r="D13" s="57"/>
    </row>
    <row r="14" customFormat="false" ht="21.75" hidden="false" customHeight="true" outlineLevel="0" collapsed="false">
      <c r="A14" s="41"/>
      <c r="B14" s="58" t="s">
        <v>61</v>
      </c>
      <c r="C14" s="59" t="s">
        <v>62</v>
      </c>
      <c r="D14" s="59"/>
    </row>
    <row r="15" customFormat="false" ht="21.75" hidden="false" customHeight="true" outlineLevel="0" collapsed="false">
      <c r="A15" s="47"/>
      <c r="B15" s="60" t="s">
        <v>63</v>
      </c>
      <c r="C15" s="61" t="s">
        <v>64</v>
      </c>
      <c r="D15" s="61"/>
    </row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</sheetData>
  <mergeCells count="8">
    <mergeCell ref="A1:D1"/>
    <mergeCell ref="A2:D2"/>
    <mergeCell ref="A4:D4"/>
    <mergeCell ref="A9:D9"/>
    <mergeCell ref="A12:D12"/>
    <mergeCell ref="C13:D13"/>
    <mergeCell ref="C14:D14"/>
    <mergeCell ref="C15:D15"/>
  </mergeCells>
  <conditionalFormatting sqref="C10">
    <cfRule type="expression" priority="2" aboveAverage="0" equalAverage="0" bottom="0" percent="0" rank="0" text="" dxfId="0">
      <formula>C10="A"</formula>
    </cfRule>
    <cfRule type="expression" priority="3" aboveAverage="0" equalAverage="0" bottom="0" percent="0" rank="0" text="" dxfId="1">
      <formula>C10="B"</formula>
    </cfRule>
    <cfRule type="expression" priority="4" aboveAverage="0" equalAverage="0" bottom="0" percent="0" rank="0" text="" dxfId="2">
      <formula>C10="C"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E480E"/>
    <pageSetUpPr fitToPage="false"/>
  </sheetPr>
  <dimension ref="A1:C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2"/>
    <col collapsed="false" customWidth="true" hidden="false" outlineLevel="0" max="3" min="3" style="1" width="50"/>
  </cols>
  <sheetData>
    <row r="1" customFormat="false" ht="36" hidden="false" customHeight="true" outlineLevel="0" collapsed="false">
      <c r="A1" s="20" t="s">
        <v>65</v>
      </c>
      <c r="B1" s="20"/>
      <c r="C1" s="20"/>
    </row>
    <row r="3" customFormat="false" ht="21.75" hidden="false" customHeight="true" outlineLevel="0" collapsed="false">
      <c r="A3" s="62" t="s">
        <v>66</v>
      </c>
      <c r="B3" s="62"/>
      <c r="C3" s="62"/>
    </row>
    <row r="4" customFormat="false" ht="36" hidden="false" customHeight="true" outlineLevel="0" collapsed="false">
      <c r="A4" s="7"/>
      <c r="B4" s="63" t="s">
        <v>67</v>
      </c>
      <c r="C4" s="64" t="s">
        <v>68</v>
      </c>
    </row>
    <row r="5" customFormat="false" ht="18" hidden="false" customHeight="true" outlineLevel="0" collapsed="false">
      <c r="A5" s="7"/>
      <c r="B5" s="63" t="s">
        <v>69</v>
      </c>
      <c r="C5" s="64" t="s">
        <v>70</v>
      </c>
    </row>
    <row r="6" customFormat="false" ht="18" hidden="false" customHeight="true" outlineLevel="0" collapsed="false">
      <c r="A6" s="7"/>
      <c r="B6" s="63" t="s">
        <v>71</v>
      </c>
      <c r="C6" s="64" t="s">
        <v>72</v>
      </c>
    </row>
    <row r="7" customFormat="false" ht="19.5" hidden="false" customHeight="true" outlineLevel="0" collapsed="false"/>
    <row r="8" customFormat="false" ht="21.75" hidden="false" customHeight="true" outlineLevel="0" collapsed="false">
      <c r="A8" s="62" t="s">
        <v>73</v>
      </c>
      <c r="B8" s="62"/>
      <c r="C8" s="62"/>
    </row>
    <row r="9" customFormat="false" ht="18" hidden="false" customHeight="true" outlineLevel="0" collapsed="false">
      <c r="A9" s="7"/>
      <c r="B9" s="63" t="s">
        <v>74</v>
      </c>
      <c r="C9" s="64" t="s">
        <v>75</v>
      </c>
    </row>
    <row r="10" customFormat="false" ht="18" hidden="false" customHeight="true" outlineLevel="0" collapsed="false">
      <c r="A10" s="7"/>
      <c r="B10" s="63" t="s">
        <v>76</v>
      </c>
      <c r="C10" s="64" t="s">
        <v>77</v>
      </c>
    </row>
    <row r="11" customFormat="false" ht="18" hidden="false" customHeight="true" outlineLevel="0" collapsed="false">
      <c r="A11" s="7"/>
      <c r="B11" s="63" t="s">
        <v>78</v>
      </c>
      <c r="C11" s="64" t="s">
        <v>79</v>
      </c>
    </row>
    <row r="12" customFormat="false" ht="19.5" hidden="false" customHeight="true" outlineLevel="0" collapsed="false"/>
    <row r="13" customFormat="false" ht="21.75" hidden="false" customHeight="true" outlineLevel="0" collapsed="false">
      <c r="A13" s="62" t="s">
        <v>80</v>
      </c>
      <c r="B13" s="62"/>
      <c r="C13" s="62"/>
    </row>
    <row r="14" customFormat="false" ht="18" hidden="false" customHeight="true" outlineLevel="0" collapsed="false">
      <c r="A14" s="7"/>
      <c r="B14" s="63" t="s">
        <v>81</v>
      </c>
      <c r="C14" s="64" t="s">
        <v>82</v>
      </c>
    </row>
    <row r="15" customFormat="false" ht="18" hidden="false" customHeight="true" outlineLevel="0" collapsed="false">
      <c r="A15" s="7"/>
      <c r="B15" s="63" t="s">
        <v>83</v>
      </c>
      <c r="C15" s="64" t="s">
        <v>84</v>
      </c>
    </row>
    <row r="16" customFormat="false" ht="18" hidden="false" customHeight="true" outlineLevel="0" collapsed="false">
      <c r="A16" s="7"/>
      <c r="B16" s="63" t="s">
        <v>85</v>
      </c>
      <c r="C16" s="64" t="s">
        <v>86</v>
      </c>
    </row>
    <row r="17" customFormat="false" ht="19.5" hidden="false" customHeight="true" outlineLevel="0" collapsed="false"/>
    <row r="18" customFormat="false" ht="21.75" hidden="false" customHeight="true" outlineLevel="0" collapsed="false">
      <c r="A18" s="62" t="s">
        <v>87</v>
      </c>
      <c r="B18" s="62"/>
      <c r="C18" s="62"/>
    </row>
    <row r="19" customFormat="false" ht="18" hidden="false" customHeight="true" outlineLevel="0" collapsed="false">
      <c r="A19" s="7"/>
      <c r="B19" s="63" t="s">
        <v>88</v>
      </c>
      <c r="C19" s="64" t="s">
        <v>89</v>
      </c>
    </row>
    <row r="20" customFormat="false" ht="18" hidden="false" customHeight="true" outlineLevel="0" collapsed="false">
      <c r="A20" s="7"/>
      <c r="B20" s="63" t="s">
        <v>90</v>
      </c>
      <c r="C20" s="64" t="s">
        <v>91</v>
      </c>
    </row>
    <row r="21" customFormat="false" ht="18" hidden="false" customHeight="true" outlineLevel="0" collapsed="false">
      <c r="A21" s="7"/>
      <c r="B21" s="63" t="s">
        <v>92</v>
      </c>
      <c r="C21" s="64" t="s">
        <v>93</v>
      </c>
    </row>
    <row r="22" customFormat="false" ht="18" hidden="false" customHeight="true" outlineLevel="0" collapsed="false">
      <c r="A22" s="7"/>
      <c r="B22" s="63" t="s">
        <v>94</v>
      </c>
      <c r="C22" s="64" t="s">
        <v>95</v>
      </c>
    </row>
    <row r="23" customFormat="false" ht="18" hidden="false" customHeight="true" outlineLevel="0" collapsed="false">
      <c r="A23" s="7"/>
      <c r="B23" s="63" t="s">
        <v>96</v>
      </c>
      <c r="C23" s="64" t="s">
        <v>97</v>
      </c>
    </row>
    <row r="24" customFormat="false" ht="19.5" hidden="false" customHeight="true" outlineLevel="0" collapsed="false"/>
    <row r="25" customFormat="false" ht="21.75" hidden="false" customHeight="true" outlineLevel="0" collapsed="false">
      <c r="A25" s="62" t="s">
        <v>98</v>
      </c>
      <c r="B25" s="62"/>
      <c r="C25" s="62"/>
    </row>
    <row r="26" customFormat="false" ht="54" hidden="false" customHeight="true" outlineLevel="0" collapsed="false">
      <c r="A26" s="7"/>
      <c r="B26" s="63" t="s">
        <v>99</v>
      </c>
      <c r="C26" s="64" t="s">
        <v>100</v>
      </c>
    </row>
    <row r="27" customFormat="false" ht="54" hidden="false" customHeight="true" outlineLevel="0" collapsed="false">
      <c r="A27" s="7"/>
      <c r="B27" s="63" t="s">
        <v>101</v>
      </c>
      <c r="C27" s="64" t="s">
        <v>102</v>
      </c>
    </row>
    <row r="28" customFormat="false" ht="19.5" hidden="false" customHeight="true" outlineLevel="0" collapsed="false"/>
    <row r="29" customFormat="false" ht="21.75" hidden="false" customHeight="true" outlineLevel="0" collapsed="false">
      <c r="A29" s="62" t="s">
        <v>103</v>
      </c>
      <c r="B29" s="62"/>
      <c r="C29" s="62"/>
    </row>
    <row r="30" customFormat="false" ht="36" hidden="false" customHeight="true" outlineLevel="0" collapsed="false">
      <c r="A30" s="7"/>
      <c r="B30" s="63" t="s">
        <v>104</v>
      </c>
      <c r="C30" s="64" t="s">
        <v>105</v>
      </c>
    </row>
    <row r="31" customFormat="false" ht="19.5" hidden="false" customHeight="true" outlineLevel="0" collapsed="false"/>
    <row r="32" customFormat="false" ht="21.75" hidden="false" customHeight="true" outlineLevel="0" collapsed="false">
      <c r="A32" s="62" t="s">
        <v>106</v>
      </c>
      <c r="B32" s="62"/>
      <c r="C32" s="62"/>
    </row>
    <row r="33" customFormat="false" ht="36" hidden="false" customHeight="true" outlineLevel="0" collapsed="false">
      <c r="A33" s="7"/>
      <c r="B33" s="63" t="s">
        <v>107</v>
      </c>
      <c r="C33" s="64" t="s">
        <v>108</v>
      </c>
    </row>
  </sheetData>
  <mergeCells count="8">
    <mergeCell ref="A1:C1"/>
    <mergeCell ref="A3:C3"/>
    <mergeCell ref="A8:C8"/>
    <mergeCell ref="A13:C13"/>
    <mergeCell ref="A18:C18"/>
    <mergeCell ref="A25:C25"/>
    <mergeCell ref="A29:C29"/>
    <mergeCell ref="A32:C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2026-03-17T10:44:11Z</dcterms:created>
  <dc:creator>openpyxl</dc:creator>
  <dc:description/>
  <dc:language>en-US</dc:language>
  <cp:lastModifiedBy/>
  <dcterms:modified xsi:type="dcterms:W3CDTF">2026-03-17T10:44:45Z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