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Stammdaten_Schlage" sheetId="1" state="visible" r:id="rId2"/>
    <sheet name="2_Stammdaten_Mittel" sheetId="2" state="visible" r:id="rId3"/>
    <sheet name="3_Massnahmen_Tagebuch" sheetId="3" state="visible" r:id="rId4"/>
    <sheet name="4_Dungebedarfsermittlung" sheetId="4" state="visible" r:id="rId5"/>
    <sheet name="5_Nahrstoffbilanz" sheetId="5" state="visible" r:id="rId6"/>
    <sheet name="6_Aussaatmengen_Rechner" sheetId="6" state="visible" r:id="rId7"/>
    <sheet name="7_CC_Prufprotokoll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<sst xmlns="http://schemas.openxmlformats.org/spreadsheetml/2006/main" count="444" uniqueCount="309">
  <si>
    <t xml:space="preserve">ACKERSCHLAGKARTEI – Stammdaten Schläge</t>
  </si>
  <si>
    <t xml:space="preserve">Tragen Sie alle Felder Ihres Betriebs ein. Diese Stammdaten werden in anderen Blättern per SVERWEIS genutzt.</t>
  </si>
  <si>
    <t xml:space="preserve">Schlagnummer</t>
  </si>
  <si>
    <t xml:space="preserve">Schlagname</t>
  </si>
  <si>
    <t xml:space="preserve">Größe (ha)</t>
  </si>
  <si>
    <t xml:space="preserve">Bodenart</t>
  </si>
  <si>
    <t xml:space="preserve">Bodenbonität
(Ackerzahl)</t>
  </si>
  <si>
    <t xml:space="preserve">Rotes Gebiet
(Ja/Nein)</t>
  </si>
  <si>
    <t xml:space="preserve">Nmin-Probe
(kg N/ha)</t>
  </si>
  <si>
    <t xml:space="preserve">Vorfrucht
N-Anrechnung
(kg N/ha)</t>
  </si>
  <si>
    <t xml:space="preserve">Letzte
Bodenprobe</t>
  </si>
  <si>
    <t xml:space="preserve">Parzellennummer
(Kataster)</t>
  </si>
  <si>
    <t xml:space="preserve">Bemerkung</t>
  </si>
  <si>
    <t xml:space="preserve">S001</t>
  </si>
  <si>
    <t xml:space="preserve">Großfeld Nord</t>
  </si>
  <si>
    <t xml:space="preserve">sL</t>
  </si>
  <si>
    <t xml:space="preserve">Nein</t>
  </si>
  <si>
    <t xml:space="preserve">2024-03-15</t>
  </si>
  <si>
    <t xml:space="preserve">Fl. 12/3</t>
  </si>
  <si>
    <t xml:space="preserve">S002</t>
  </si>
  <si>
    <t xml:space="preserve">Kirchenacker</t>
  </si>
  <si>
    <t xml:space="preserve">lS</t>
  </si>
  <si>
    <t xml:space="preserve">Ja</t>
  </si>
  <si>
    <t xml:space="preserve">Fl. 14/1</t>
  </si>
  <si>
    <t xml:space="preserve">Nitratgebiet</t>
  </si>
  <si>
    <t xml:space="preserve">S003</t>
  </si>
  <si>
    <t xml:space="preserve">Hangstück Süd</t>
  </si>
  <si>
    <t xml:space="preserve">tL</t>
  </si>
  <si>
    <t xml:space="preserve">2023-10-10</t>
  </si>
  <si>
    <t xml:space="preserve">Fl. 7/2</t>
  </si>
  <si>
    <t xml:space="preserve">Hangneigung &gt;5%</t>
  </si>
  <si>
    <t xml:space="preserve">S004</t>
  </si>
  <si>
    <t xml:space="preserve">Am Waldrand</t>
  </si>
  <si>
    <t xml:space="preserve">Fl. 9/4</t>
  </si>
  <si>
    <t xml:space="preserve">S005</t>
  </si>
  <si>
    <t xml:space="preserve">Mühlenkamp</t>
  </si>
  <si>
    <t xml:space="preserve">L</t>
  </si>
  <si>
    <t xml:space="preserve">Fl. 3/1</t>
  </si>
  <si>
    <t xml:space="preserve">ACKERSCHLAGKARTEI – Stammdaten Betriebsmittel (Dünger &amp; PSM)</t>
  </si>
  <si>
    <t xml:space="preserve">Legen Sie hier alle verwendeten Dünge- und Pflanzenschutzmittel an. Nährstoffgehalte werden automatisch in die Maßnahmenliste übernommen.</t>
  </si>
  <si>
    <t xml:space="preserve">DÜNGEMITTEL</t>
  </si>
  <si>
    <t xml:space="preserve">Mittel-ID</t>
  </si>
  <si>
    <t xml:space="preserve">Handelsname / Bezeichnung</t>
  </si>
  <si>
    <t xml:space="preserve">Typ
(org./min.)</t>
  </si>
  <si>
    <t xml:space="preserve">N-Gehalt
(%)</t>
  </si>
  <si>
    <t xml:space="preserve">P₂O₅-Gehalt
(%)</t>
  </si>
  <si>
    <t xml:space="preserve">K₂O-Gehalt
(%)</t>
  </si>
  <si>
    <t xml:space="preserve">MgO-Gehalt
(%)</t>
  </si>
  <si>
    <t xml:space="preserve">S-Gehalt
(%)</t>
  </si>
  <si>
    <t xml:space="preserve">TS-Gehalt
(%)</t>
  </si>
  <si>
    <t xml:space="preserve">N-Wirksamkeit
(1.Jahr %)</t>
  </si>
  <si>
    <t xml:space="preserve">Einheit</t>
  </si>
  <si>
    <t xml:space="preserve">D01</t>
  </si>
  <si>
    <t xml:space="preserve">Kalkammonsalpeter (KAS 27)</t>
  </si>
  <si>
    <t xml:space="preserve">mineralisch</t>
  </si>
  <si>
    <t xml:space="preserve">kg/ha</t>
  </si>
  <si>
    <t xml:space="preserve">D02</t>
  </si>
  <si>
    <t xml:space="preserve">Harnstoff (46%)</t>
  </si>
  <si>
    <t xml:space="preserve">D03</t>
  </si>
  <si>
    <t xml:space="preserve">DAP (18-46-0)</t>
  </si>
  <si>
    <t xml:space="preserve">D04</t>
  </si>
  <si>
    <t xml:space="preserve">NPK 15-15-15</t>
  </si>
  <si>
    <t xml:space="preserve">D05</t>
  </si>
  <si>
    <t xml:space="preserve">Gülle Rind (7,5% TS)</t>
  </si>
  <si>
    <t xml:space="preserve">organisch</t>
  </si>
  <si>
    <t xml:space="preserve">m³/ha</t>
  </si>
  <si>
    <t xml:space="preserve">N-Wirksamkeit 60% im 1.Jahr</t>
  </si>
  <si>
    <t xml:space="preserve">D06</t>
  </si>
  <si>
    <t xml:space="preserve">Gärrest flüssig</t>
  </si>
  <si>
    <t xml:space="preserve">D07</t>
  </si>
  <si>
    <t xml:space="preserve">Schweinegülle</t>
  </si>
  <si>
    <t xml:space="preserve">D08</t>
  </si>
  <si>
    <t xml:space="preserve">Festmist Rind</t>
  </si>
  <si>
    <t xml:space="preserve">t/ha</t>
  </si>
  <si>
    <t xml:space="preserve">N-Wirksamkeit 30% im 1.Jahr</t>
  </si>
  <si>
    <t xml:space="preserve">D09</t>
  </si>
  <si>
    <t xml:space="preserve">Kali 60 (K₂O)</t>
  </si>
  <si>
    <t xml:space="preserve">D10</t>
  </si>
  <si>
    <t xml:space="preserve">Kieserit (MgO+S)</t>
  </si>
  <si>
    <t xml:space="preserve">PFLANZENSCHUTZMITTEL (PSM)</t>
  </si>
  <si>
    <t xml:space="preserve">Handelsname</t>
  </si>
  <si>
    <t xml:space="preserve">Wirkstoff(e)</t>
  </si>
  <si>
    <t xml:space="preserve">Zulassungs-Nr.</t>
  </si>
  <si>
    <t xml:space="preserve">Indikation
(Schadorganismus)</t>
  </si>
  <si>
    <t xml:space="preserve">Kultur</t>
  </si>
  <si>
    <t xml:space="preserve">Aufwand-
menge</t>
  </si>
  <si>
    <t xml:space="preserve">Max. Anwendungen
(pro Jahr)</t>
  </si>
  <si>
    <t xml:space="preserve">Wartezeit
(Tage)</t>
  </si>
  <si>
    <t xml:space="preserve">Abstandsauflage
(m)</t>
  </si>
  <si>
    <t xml:space="preserve">P01</t>
  </si>
  <si>
    <t xml:space="preserve">Roundup PowerFlex</t>
  </si>
  <si>
    <t xml:space="preserve">Glyphosat 480 g/l</t>
  </si>
  <si>
    <t xml:space="preserve">006855-00</t>
  </si>
  <si>
    <t xml:space="preserve">Unkräuter allgemein</t>
  </si>
  <si>
    <t xml:space="preserve">Alle Kulturen</t>
  </si>
  <si>
    <t xml:space="preserve">l/ha</t>
  </si>
  <si>
    <t xml:space="preserve">P02</t>
  </si>
  <si>
    <t xml:space="preserve">Karate Zeon</t>
  </si>
  <si>
    <t xml:space="preserve">lambda-Cyhalothrin 100g/l</t>
  </si>
  <si>
    <t xml:space="preserve">033660-00</t>
  </si>
  <si>
    <t xml:space="preserve">Blattläuse, Getreide</t>
  </si>
  <si>
    <t xml:space="preserve">Winterweizen</t>
  </si>
  <si>
    <t xml:space="preserve">Bienenschutz beachten</t>
  </si>
  <si>
    <t xml:space="preserve">P03</t>
  </si>
  <si>
    <t xml:space="preserve">Primus</t>
  </si>
  <si>
    <t xml:space="preserve">Florasulam 50g/l</t>
  </si>
  <si>
    <t xml:space="preserve">024866-00</t>
  </si>
  <si>
    <t xml:space="preserve">Zweikeimblättrige</t>
  </si>
  <si>
    <t xml:space="preserve">P04</t>
  </si>
  <si>
    <t xml:space="preserve">Prosaro</t>
  </si>
  <si>
    <t xml:space="preserve">Prothioconazol+Tebuconazol</t>
  </si>
  <si>
    <t xml:space="preserve">006634-00</t>
  </si>
  <si>
    <t xml:space="preserve">Fusarium, DTR</t>
  </si>
  <si>
    <t xml:space="preserve">P05</t>
  </si>
  <si>
    <t xml:space="preserve">Folicur</t>
  </si>
  <si>
    <t xml:space="preserve">Tebuconazol 250 g/l</t>
  </si>
  <si>
    <t xml:space="preserve">024430-00</t>
  </si>
  <si>
    <t xml:space="preserve">Septoria, Rost</t>
  </si>
  <si>
    <t xml:space="preserve">Getreide</t>
  </si>
  <si>
    <t xml:space="preserve">P06</t>
  </si>
  <si>
    <t xml:space="preserve">Matador</t>
  </si>
  <si>
    <t xml:space="preserve">lambda-Cyhalothrin+Thiamethoxam</t>
  </si>
  <si>
    <t xml:space="preserve">033241-00</t>
  </si>
  <si>
    <t xml:space="preserve">Rapserdfloh</t>
  </si>
  <si>
    <t xml:space="preserve">Winterraps</t>
  </si>
  <si>
    <t xml:space="preserve">P07</t>
  </si>
  <si>
    <t xml:space="preserve">Carax</t>
  </si>
  <si>
    <t xml:space="preserve">Mepiquat+Metconazol</t>
  </si>
  <si>
    <t xml:space="preserve">006829-00</t>
  </si>
  <si>
    <t xml:space="preserve">Lager, Krankheiten</t>
  </si>
  <si>
    <t xml:space="preserve">ACKERSCHLAGKARTEI – Maßnahmen-Tagebuch (Schlagbezogene Dokumentation)</t>
  </si>
  <si>
    <t xml:space="preserve">Jede Maßnahme chronologisch eintragen. Schlagnummer und Mittel-ID aus den Stammdaten wählen – Nährstoffwerte werden automatisch berechnet.</t>
  </si>
  <si>
    <t xml:space="preserve">ALLGEMEIN</t>
  </si>
  <si>
    <t xml:space="preserve">KULTUR / AUSSAAT</t>
  </si>
  <si>
    <t xml:space="preserve">DÜNGUNG (DüV-konform)</t>
  </si>
  <si>
    <t xml:space="preserve">PFLANZENSCHUTZ</t>
  </si>
  <si>
    <t xml:space="preserve">ERNTE</t>
  </si>
  <si>
    <t xml:space="preserve">Datum</t>
  </si>
  <si>
    <t xml:space="preserve">Schlagname
(auto)</t>
  </si>
  <si>
    <t xml:space="preserve">Hauptfrucht</t>
  </si>
  <si>
    <t xml:space="preserve">Vorfrucht</t>
  </si>
  <si>
    <t xml:space="preserve">Aussaat-
datum</t>
  </si>
  <si>
    <t xml:space="preserve">Maßnahmen-
typ</t>
  </si>
  <si>
    <t xml:space="preserve">Menge
(kg od. m³/ha)</t>
  </si>
  <si>
    <t xml:space="preserve">N
(kg/ha)</t>
  </si>
  <si>
    <t xml:space="preserve">P₂O₅
(kg/ha)</t>
  </si>
  <si>
    <t xml:space="preserve">K₂O
(kg/ha)</t>
  </si>
  <si>
    <t xml:space="preserve">MgO
(kg/ha)</t>
  </si>
  <si>
    <t xml:space="preserve">PSM-
Handelsname</t>
  </si>
  <si>
    <t xml:space="preserve">Indikation</t>
  </si>
  <si>
    <t xml:space="preserve">Aufwand
(l od. kg/ha)</t>
  </si>
  <si>
    <t xml:space="preserve">Ertrag
(dt/ha)</t>
  </si>
  <si>
    <t xml:space="preserve">2025-03-20</t>
  </si>
  <si>
    <t xml:space="preserve">Raps</t>
  </si>
  <si>
    <t xml:space="preserve">2024-10-05</t>
  </si>
  <si>
    <t xml:space="preserve">Mineraldüngung</t>
  </si>
  <si>
    <t xml:space="preserve">Wintergerste</t>
  </si>
  <si>
    <t xml:space="preserve">2024-09-25</t>
  </si>
  <si>
    <t xml:space="preserve">2025-04-10</t>
  </si>
  <si>
    <t xml:space="preserve">Pflanzenschutz</t>
  </si>
  <si>
    <t xml:space="preserve">2025-04-15</t>
  </si>
  <si>
    <t xml:space="preserve">Mais</t>
  </si>
  <si>
    <t xml:space="preserve">2025-04-20</t>
  </si>
  <si>
    <t xml:space="preserve">Org.Düngung</t>
  </si>
  <si>
    <t xml:space="preserve">2025-05-05</t>
  </si>
  <si>
    <t xml:space="preserve">2025-05-10</t>
  </si>
  <si>
    <t xml:space="preserve">Weizen</t>
  </si>
  <si>
    <t xml:space="preserve">2024-08-20</t>
  </si>
  <si>
    <t xml:space="preserve">2025-07-25</t>
  </si>
  <si>
    <t xml:space="preserve">Ernte</t>
  </si>
  <si>
    <t xml:space="preserve">2025-07-28</t>
  </si>
  <si>
    <t xml:space="preserve">DÜNGEBEDARFSERMITTLUNG (DBE) nach DüV – Stickstoff (N)</t>
  </si>
  <si>
    <t xml:space="preserve">Formel: N_Bedarf = N_Soll − N_min + N_Vorfrucht − N_org_Vorjahr    |    Alle Eingabefelder (gelb) ausfüllen – die Berechnung erfolgt automatisch.</t>
  </si>
  <si>
    <t xml:space="preserve">REFERENZ: N-Sollwerte häufiger Kulturen</t>
  </si>
  <si>
    <t xml:space="preserve">Ertragsniveau
(dt/ha)</t>
  </si>
  <si>
    <t xml:space="preserve">N-Soll
(kg/ha)</t>
  </si>
  <si>
    <t xml:space="preserve">Hinweis</t>
  </si>
  <si>
    <t xml:space="preserve">Ertragsniveau anpassen</t>
  </si>
  <si>
    <t xml:space="preserve">Herbst + Frühjahr</t>
  </si>
  <si>
    <t xml:space="preserve">Mais (Körner)</t>
  </si>
  <si>
    <t xml:space="preserve">Gülle anrechnen</t>
  </si>
  <si>
    <t xml:space="preserve">Zuckerrüben</t>
  </si>
  <si>
    <t xml:space="preserve">Kartoffeln</t>
  </si>
  <si>
    <t xml:space="preserve">Sommerweizen</t>
  </si>
  <si>
    <t xml:space="preserve">Triticale</t>
  </si>
  <si>
    <t xml:space="preserve">INTERAKTIVER DBE-RECHNER PRO SCHLAG</t>
  </si>
  <si>
    <t xml:space="preserve">N_Soll
(kg/ha)</t>
  </si>
  <si>
    <t xml:space="preserve">N_min Boden
(kg/ha)</t>
  </si>
  <si>
    <t xml:space="preserve">Zu-/Abschlag
Vorfrucht
(kg/ha)</t>
  </si>
  <si>
    <t xml:space="preserve">N_org Vorjahr
(kg/ha)</t>
  </si>
  <si>
    <t xml:space="preserve">Rotes
Gebiet
(Ja/Nein)</t>
  </si>
  <si>
    <t xml:space="preserve">N_Bedarf
(kg/ha)</t>
  </si>
  <si>
    <t xml:space="preserve">Status / Hinweis</t>
  </si>
  <si>
    <t xml:space="preserve">NÄHRSTOFFBILANZ &amp; AUSWERTUNG (Nährstoffvergleich nach DüV)</t>
  </si>
  <si>
    <t xml:space="preserve">Automatische Aufsummierung aus dem Maßnahmen-Tagebuch via SUMMEWENNS. Grenzwert DüV: max. 170 kg N/ha aus organischen Düngern, Saldo-Grenze ±20 kg N/ha.</t>
  </si>
  <si>
    <t xml:space="preserve">Fläche
(ha)</t>
  </si>
  <si>
    <t xml:space="preserve">N ausgebracht
(kg/ha)</t>
  </si>
  <si>
    <t xml:space="preserve">N-Entzug Ernte
(kg/ha)</t>
  </si>
  <si>
    <t xml:space="preserve">N-Saldo
(kg/ha)</t>
  </si>
  <si>
    <t xml:space="preserve">DüV-Grenzwert
org. N (170)</t>
  </si>
  <si>
    <t xml:space="preserve">Org. N
(kg/ha)</t>
  </si>
  <si>
    <t xml:space="preserve">Bewertung</t>
  </si>
  <si>
    <t xml:space="preserve">BETRIEB GESAMT</t>
  </si>
  <si>
    <t xml:space="preserve">AUSSAATMENGEN-RECHNER</t>
  </si>
  <si>
    <t xml:space="preserve">Formel: Saatmenge (kg/ha) = (Pflanzen/m² × TKG) / Keimfähigkeit(%/100)    |    Gelbe Felder = Eingabe</t>
  </si>
  <si>
    <t xml:space="preserve">INTERAKTIVER RECHNER (Einzelschlag)</t>
  </si>
  <si>
    <t xml:space="preserve">Angestrebte Pflanzenzahl</t>
  </si>
  <si>
    <t xml:space="preserve">Pflanzen/m²</t>
  </si>
  <si>
    <t xml:space="preserve">Tausendkorngewicht (TKG)</t>
  </si>
  <si>
    <t xml:space="preserve">g</t>
  </si>
  <si>
    <t xml:space="preserve">Keimfähigkeit</t>
  </si>
  <si>
    <t xml:space="preserve">%</t>
  </si>
  <si>
    <t xml:space="preserve">Feldaufgang-Verluste</t>
  </si>
  <si>
    <t xml:space="preserve">ERGEBNIS</t>
  </si>
  <si>
    <t xml:space="preserve">Basis-Saatmenge (ohne Feldaufgang)</t>
  </si>
  <si>
    <t xml:space="preserve">Saatmenge inkl. Feldaufgang-Zuschlag</t>
  </si>
  <si>
    <t xml:space="preserve">Saatmenge für 1 ha</t>
  </si>
  <si>
    <t xml:space="preserve">kg</t>
  </si>
  <si>
    <t xml:space="preserve">Saatmenge für 5 ha</t>
  </si>
  <si>
    <t xml:space="preserve">Saatmenge für 10 ha</t>
  </si>
  <si>
    <t xml:space="preserve">REFERENZ: Typische TKG &amp; Aussaatstärken</t>
  </si>
  <si>
    <t xml:space="preserve">TKG (g)
typisch</t>
  </si>
  <si>
    <t xml:space="preserve">Pflanzen/m²
empfohlen</t>
  </si>
  <si>
    <t xml:space="preserve">Keimfähigkeit
(%)</t>
  </si>
  <si>
    <t xml:space="preserve">Saatmenge
ca. (kg/ha)</t>
  </si>
  <si>
    <t xml:space="preserve">Anpassen an Saattermin</t>
  </si>
  <si>
    <t xml:space="preserve">Frühe Aussaat = weniger Körner</t>
  </si>
  <si>
    <t xml:space="preserve">TKG sehr variabel</t>
  </si>
  <si>
    <t xml:space="preserve">Körner/m²</t>
  </si>
  <si>
    <t xml:space="preserve">Sommergerste</t>
  </si>
  <si>
    <t xml:space="preserve">k.A.</t>
  </si>
  <si>
    <t xml:space="preserve">Pillensaatgut, Einzelkorn</t>
  </si>
  <si>
    <t xml:space="preserve">CROSS-COMPLIANCE-PRÜFPROTOKOLL (CC-Kontrolle)</t>
  </si>
  <si>
    <t xml:space="preserve">Dokumentation der CC-relevanten Anforderungen für die Antragstellung und Vor-Ort-Kontrolle. Vollständigkeit schützt vor Prämienkürzungen.</t>
  </si>
  <si>
    <t xml:space="preserve">Nr.</t>
  </si>
  <si>
    <t xml:space="preserve">CC-Anforderung / Prüfpunkt</t>
  </si>
  <si>
    <t xml:space="preserve">Rechtsgrundlage</t>
  </si>
  <si>
    <t xml:space="preserve">Erfüllt
(Ja/Nein/n.a.)</t>
  </si>
  <si>
    <t xml:space="preserve">Nachweis / Dokument</t>
  </si>
  <si>
    <t xml:space="preserve">Prüfdatum</t>
  </si>
  <si>
    <t xml:space="preserve">Geprüft durch</t>
  </si>
  <si>
    <t xml:space="preserve">1</t>
  </si>
  <si>
    <t xml:space="preserve">Schlagkartei vollständig geführt</t>
  </si>
  <si>
    <t xml:space="preserve">§3 DüV, CC-VO</t>
  </si>
  <si>
    <t xml:space="preserve">Diese Ackerschlagkartei</t>
  </si>
  <si>
    <t xml:space="preserve">2</t>
  </si>
  <si>
    <t xml:space="preserve">Düngebedarfsermittlung dokumentiert</t>
  </si>
  <si>
    <t xml:space="preserve">§4 DüV</t>
  </si>
  <si>
    <t xml:space="preserve">Blatt 4_DBE</t>
  </si>
  <si>
    <t xml:space="preserve">3</t>
  </si>
  <si>
    <t xml:space="preserve">Nährstoffvergleich erstellt (31.03.)</t>
  </si>
  <si>
    <t xml:space="preserve">§8 DüV</t>
  </si>
  <si>
    <t xml:space="preserve">Blatt 5_Bilanz</t>
  </si>
  <si>
    <t xml:space="preserve">Frist: 31.03. Folgejahr</t>
  </si>
  <si>
    <t xml:space="preserve">4</t>
  </si>
  <si>
    <t xml:space="preserve">170 kg org. N/ha nicht überschritten</t>
  </si>
  <si>
    <t xml:space="preserve">§6 (1) DüV</t>
  </si>
  <si>
    <t xml:space="preserve">Blatt 5_Bilanz, Spalte K</t>
  </si>
  <si>
    <t xml:space="preserve">Rote Gebiete: 170 kg gilt</t>
  </si>
  <si>
    <t xml:space="preserve">5</t>
  </si>
  <si>
    <t xml:space="preserve">Sperrfristen Düngung eingehalten</t>
  </si>
  <si>
    <t xml:space="preserve">§6 (6-9) DüV</t>
  </si>
  <si>
    <t xml:space="preserve">Blatt 3_Tagebuch, Spalte A</t>
  </si>
  <si>
    <t xml:space="preserve">15.10.–31.01. Ackerland</t>
  </si>
  <si>
    <t xml:space="preserve">6</t>
  </si>
  <si>
    <t xml:space="preserve">Mindestabstände Gewässer (4m / 10m) eingehalten</t>
  </si>
  <si>
    <t xml:space="preserve">§5 DüV</t>
  </si>
  <si>
    <t xml:space="preserve">Schlagskizze vorhanden</t>
  </si>
  <si>
    <t xml:space="preserve">7</t>
  </si>
  <si>
    <t xml:space="preserve">Pflanzenschutzmittel-Dokumentation vollständig</t>
  </si>
  <si>
    <t xml:space="preserve">§67 PflSchG</t>
  </si>
  <si>
    <t xml:space="preserve">Blatt 3_Tagebuch</t>
  </si>
  <si>
    <t xml:space="preserve">Anwender, Datum, Menge</t>
  </si>
  <si>
    <t xml:space="preserve">8</t>
  </si>
  <si>
    <t xml:space="preserve">Nur zugelassene PSM angewendet</t>
  </si>
  <si>
    <t xml:space="preserve">§12 PflSchG</t>
  </si>
  <si>
    <t xml:space="preserve">Blatt 2_Mittel, Zulassungs-Nr.</t>
  </si>
  <si>
    <t xml:space="preserve">9</t>
  </si>
  <si>
    <t xml:space="preserve">Wartezeiten bei PSM eingehalten</t>
  </si>
  <si>
    <t xml:space="preserve">§13 PflSchG</t>
  </si>
  <si>
    <t xml:space="preserve">Blatt 2_Mittel, Spalte J</t>
  </si>
  <si>
    <t xml:space="preserve">10</t>
  </si>
  <si>
    <t xml:space="preserve">Sachkundeausweis vorhanden (PSM)</t>
  </si>
  <si>
    <t xml:space="preserve">§9 PflSchG</t>
  </si>
  <si>
    <t xml:space="preserve">Kopie im Betriebsordner</t>
  </si>
  <si>
    <t xml:space="preserve">Alle 3 Jahre erneuern</t>
  </si>
  <si>
    <t xml:space="preserve">11</t>
  </si>
  <si>
    <t xml:space="preserve">Gülle/Gärrest-Untersuchung durchgeführt</t>
  </si>
  <si>
    <t xml:space="preserve">§3 (5) DüV</t>
  </si>
  <si>
    <t xml:space="preserve">Laborergebnis vorhanden</t>
  </si>
  <si>
    <t xml:space="preserve">Mind. alle 3 Jahre</t>
  </si>
  <si>
    <t xml:space="preserve">12</t>
  </si>
  <si>
    <t xml:space="preserve">Bodenproben aktuell (max. 6 Jahre alt)</t>
  </si>
  <si>
    <t xml:space="preserve">§4 (3) DüV</t>
  </si>
  <si>
    <t xml:space="preserve">Blatt 1_Schläge, Spalte I</t>
  </si>
  <si>
    <t xml:space="preserve">13</t>
  </si>
  <si>
    <t xml:space="preserve">Nmin-Frühjahrsproben dokumentiert</t>
  </si>
  <si>
    <t xml:space="preserve">§4 DüV / GAB</t>
  </si>
  <si>
    <t xml:space="preserve">Blatt 1_Schläge, Spalte G</t>
  </si>
  <si>
    <t xml:space="preserve">Rote Gebiete: Pflicht</t>
  </si>
  <si>
    <t xml:space="preserve">14</t>
  </si>
  <si>
    <t xml:space="preserve">Greeningauflagen erfüllt (GLÖZ, ÖR-Flächen)</t>
  </si>
  <si>
    <t xml:space="preserve">GAP / GLÖZ</t>
  </si>
  <si>
    <t xml:space="preserve">GIS-Auszug, Sammelantrag</t>
  </si>
  <si>
    <t xml:space="preserve">15</t>
  </si>
  <si>
    <t xml:space="preserve">Aufzeichnungen 7 Jahre aufbewahrt</t>
  </si>
  <si>
    <t xml:space="preserve">§8 (4) DüV</t>
  </si>
  <si>
    <t xml:space="preserve">Archivierung gesichert</t>
  </si>
  <si>
    <t xml:space="preserve">Mind. bis Ablauf Aufbew.-frist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</si>
</sst>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.0"/>
    <numFmt numFmtId="167" formatCode="dd\.mm\.yyyy"/>
    <numFmt numFmtId="168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1F5C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F5C2E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1F5C2E"/>
      <name val="Arial"/>
      <family val="0"/>
      <charset val="1"/>
    </font>
    <font>
      <b val="true"/>
      <sz val="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5C2E"/>
        <bgColor rgb="FF1B5E20"/>
      </patternFill>
    </fill>
    <fill>
      <patternFill patternType="solid">
        <fgColor rgb="FFC8E6C9"/>
        <bgColor rgb="FFE8F5E9"/>
      </patternFill>
    </fill>
    <fill>
      <patternFill patternType="solid">
        <fgColor rgb="FFF1F8F2"/>
        <bgColor rgb="FFE8F5E9"/>
      </patternFill>
    </fill>
    <fill>
      <patternFill patternType="solid">
        <fgColor rgb="FFFFFFFF"/>
        <bgColor rgb="FFFFFDE7"/>
      </patternFill>
    </fill>
    <fill>
      <patternFill patternType="solid">
        <fgColor rgb="FF2E7D32"/>
        <bgColor rgb="FF388E3C"/>
      </patternFill>
    </fill>
    <fill>
      <patternFill patternType="solid">
        <fgColor rgb="FF4CAF50"/>
        <bgColor rgb="FF66BB6A"/>
      </patternFill>
    </fill>
    <fill>
      <patternFill patternType="solid">
        <fgColor rgb="FF388E3C"/>
        <bgColor rgb="FF2E7D32"/>
      </patternFill>
    </fill>
    <fill>
      <patternFill patternType="solid">
        <fgColor rgb="FF1B5E20"/>
        <bgColor rgb="FF1F5C2E"/>
      </patternFill>
    </fill>
    <fill>
      <patternFill patternType="solid">
        <fgColor rgb="FFE8F5E9"/>
        <bgColor rgb="FFF1F8F2"/>
      </patternFill>
    </fill>
    <fill>
      <patternFill patternType="solid">
        <fgColor rgb="FFFFFDE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A5D6A7"/>
      </left>
      <right style="thin">
        <color rgb="FFA5D6A7"/>
      </right>
      <top style="thin">
        <color rgb="FFA5D6A7"/>
      </top>
      <bottom style="thin">
        <color rgb="FFA5D6A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080"/>
      <rgbColor rgb="FFA5D6A7"/>
      <rgbColor rgb="FF808080"/>
      <rgbColor rgb="FF9999FF"/>
      <rgbColor rgb="FF993366"/>
      <rgbColor rgb="FFFFFDE7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8F2"/>
      <rgbColor rgb="FFC8E6C9"/>
      <rgbColor rgb="FFFFFF99"/>
      <rgbColor rgb="FF99CCFF"/>
      <rgbColor rgb="FFFF99CC"/>
      <rgbColor rgb="FFCC99FF"/>
      <rgbColor rgb="FFFFCC99"/>
      <rgbColor rgb="FF3366FF"/>
      <rgbColor rgb="FF4CAF50"/>
      <rgbColor rgb="FF99CC00"/>
      <rgbColor rgb="FFFFCC00"/>
      <rgbColor rgb="FFFF9900"/>
      <rgbColor rgb="FFFF6600"/>
      <rgbColor rgb="FF666699"/>
      <rgbColor rgb="FF66BB6A"/>
      <rgbColor rgb="FF003366"/>
      <rgbColor rgb="FF388E3C"/>
      <rgbColor rgb="FF003300"/>
      <rgbColor rgb="FF1B5E20"/>
      <rgbColor rgb="FF993300"/>
      <rgbColor rgb="FF993366"/>
      <rgbColor rgb="FF333399"/>
      <rgbColor rgb="FF1F5C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5C2E"/>
    <pageSetUpPr fitToPage="false"/>
  </sheetPr>
  <dimension ref="A1:K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1"/>
    <col collapsed="false" customWidth="true" hidden="false" outlineLevel="0" max="4" min="4" style="0" width="12"/>
    <col collapsed="false" customWidth="true" hidden="false" outlineLevel="0" max="6" min="5" style="0" width="14"/>
    <col collapsed="false" customWidth="true" hidden="false" outlineLevel="0" max="7" min="7" style="0" width="13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2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42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customFormat="false" ht="15" hidden="false" customHeight="false" outlineLevel="0" collapsed="false">
      <c r="A4" s="4" t="s">
        <v>13</v>
      </c>
      <c r="B4" s="4" t="s">
        <v>14</v>
      </c>
      <c r="C4" s="5" t="n">
        <v>8.5</v>
      </c>
      <c r="D4" s="4" t="s">
        <v>15</v>
      </c>
      <c r="E4" s="4" t="n">
        <v>62</v>
      </c>
      <c r="F4" s="4" t="s">
        <v>16</v>
      </c>
      <c r="G4" s="5" t="n">
        <v>35</v>
      </c>
      <c r="H4" s="5" t="n">
        <v>10</v>
      </c>
      <c r="I4" s="4" t="s">
        <v>17</v>
      </c>
      <c r="J4" s="4" t="s">
        <v>18</v>
      </c>
      <c r="K4" s="4"/>
    </row>
    <row r="5" customFormat="false" ht="15" hidden="false" customHeight="false" outlineLevel="0" collapsed="false">
      <c r="A5" s="6" t="s">
        <v>19</v>
      </c>
      <c r="B5" s="6" t="s">
        <v>20</v>
      </c>
      <c r="C5" s="7" t="n">
        <v>4.2</v>
      </c>
      <c r="D5" s="6" t="s">
        <v>21</v>
      </c>
      <c r="E5" s="6" t="n">
        <v>48</v>
      </c>
      <c r="F5" s="6" t="s">
        <v>22</v>
      </c>
      <c r="G5" s="7" t="n">
        <v>28</v>
      </c>
      <c r="H5" s="7" t="n">
        <v>20</v>
      </c>
      <c r="I5" s="6" t="s">
        <v>17</v>
      </c>
      <c r="J5" s="6" t="s">
        <v>23</v>
      </c>
      <c r="K5" s="6" t="s">
        <v>24</v>
      </c>
    </row>
    <row r="6" customFormat="false" ht="15" hidden="false" customHeight="false" outlineLevel="0" collapsed="false">
      <c r="A6" s="4" t="s">
        <v>25</v>
      </c>
      <c r="B6" s="4" t="s">
        <v>26</v>
      </c>
      <c r="C6" s="5" t="n">
        <v>2.8</v>
      </c>
      <c r="D6" s="4" t="s">
        <v>27</v>
      </c>
      <c r="E6" s="4" t="n">
        <v>70</v>
      </c>
      <c r="F6" s="4" t="s">
        <v>16</v>
      </c>
      <c r="G6" s="5" t="n">
        <v>42</v>
      </c>
      <c r="H6" s="5" t="n">
        <v>0</v>
      </c>
      <c r="I6" s="4" t="s">
        <v>28</v>
      </c>
      <c r="J6" s="4" t="s">
        <v>29</v>
      </c>
      <c r="K6" s="4" t="s">
        <v>30</v>
      </c>
    </row>
    <row r="7" customFormat="false" ht="15" hidden="false" customHeight="false" outlineLevel="0" collapsed="false">
      <c r="A7" s="6" t="s">
        <v>31</v>
      </c>
      <c r="B7" s="6" t="s">
        <v>32</v>
      </c>
      <c r="C7" s="7" t="n">
        <v>6.1</v>
      </c>
      <c r="D7" s="6" t="s">
        <v>15</v>
      </c>
      <c r="E7" s="6" t="n">
        <v>55</v>
      </c>
      <c r="F7" s="6" t="s">
        <v>16</v>
      </c>
      <c r="G7" s="7" t="n">
        <v>30</v>
      </c>
      <c r="H7" s="7" t="n">
        <v>0</v>
      </c>
      <c r="I7" s="6" t="s">
        <v>17</v>
      </c>
      <c r="J7" s="6" t="s">
        <v>33</v>
      </c>
      <c r="K7" s="6"/>
    </row>
    <row r="8" customFormat="false" ht="15" hidden="false" customHeight="false" outlineLevel="0" collapsed="false">
      <c r="A8" s="4" t="s">
        <v>34</v>
      </c>
      <c r="B8" s="4" t="s">
        <v>35</v>
      </c>
      <c r="C8" s="5" t="n">
        <v>3.4</v>
      </c>
      <c r="D8" s="4" t="s">
        <v>36</v>
      </c>
      <c r="E8" s="4" t="n">
        <v>58</v>
      </c>
      <c r="F8" s="4" t="s">
        <v>22</v>
      </c>
      <c r="G8" s="5" t="n">
        <v>25</v>
      </c>
      <c r="H8" s="5" t="n">
        <v>15</v>
      </c>
      <c r="I8" s="4" t="s">
        <v>17</v>
      </c>
      <c r="J8" s="4" t="s">
        <v>37</v>
      </c>
      <c r="K8" s="4" t="s">
        <v>24</v>
      </c>
    </row>
  </sheetData>
  <mergeCells count="2">
    <mergeCell ref="A1:K1"/>
    <mergeCell ref="A2:K2"/>
  </mergeCells>
  <dataValidations count="2">
    <dataValidation allowBlank="false" errorStyle="stop" operator="between" showDropDown="false" showErrorMessage="false" showInputMessage="false" sqref="F4:F53" type="list">
      <formula1>"Ja,Nein"</formula1>
      <formula2>0</formula2>
    </dataValidation>
    <dataValidation allowBlank="true" errorStyle="stop" operator="between" showDropDown="false" showErrorMessage="false" showInputMessage="false" sqref="D4:D53" type="list">
      <formula1>"S,lS,sL,L,sT,tL,T,Mo"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6"/>
    <col collapsed="false" customWidth="true" hidden="false" outlineLevel="0" max="3" min="3" style="0" width="13"/>
    <col collapsed="false" customWidth="true" hidden="false" outlineLevel="0" max="9" min="4" style="0" width="10"/>
    <col collapsed="false" customWidth="true" hidden="false" outlineLevel="0" max="10" min="10" style="0" width="14"/>
    <col collapsed="false" customWidth="true" hidden="false" outlineLevel="0" max="11" min="11" style="0" width="8"/>
    <col collapsed="false" customWidth="true" hidden="false" outlineLevel="0" max="12" min="12" style="0" width="24"/>
  </cols>
  <sheetData>
    <row r="1" customFormat="false" ht="27.75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9.5" hidden="false" customHeight="true" outlineLevel="0" collapsed="false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customFormat="false" ht="42" hidden="false" customHeight="true" outlineLevel="0" collapsed="fals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12</v>
      </c>
    </row>
    <row r="5" customFormat="false" ht="15" hidden="false" customHeight="false" outlineLevel="0" collapsed="false">
      <c r="A5" s="6" t="s">
        <v>52</v>
      </c>
      <c r="B5" s="6" t="s">
        <v>53</v>
      </c>
      <c r="C5" s="6" t="s">
        <v>54</v>
      </c>
      <c r="D5" s="9" t="n">
        <v>27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6" t="n">
        <v>100</v>
      </c>
      <c r="K5" s="6" t="s">
        <v>55</v>
      </c>
      <c r="L5" s="6"/>
    </row>
    <row r="6" customFormat="false" ht="15" hidden="false" customHeight="false" outlineLevel="0" collapsed="false">
      <c r="A6" s="4" t="s">
        <v>56</v>
      </c>
      <c r="B6" s="4" t="s">
        <v>57</v>
      </c>
      <c r="C6" s="4" t="s">
        <v>54</v>
      </c>
      <c r="D6" s="10" t="n">
        <v>46</v>
      </c>
      <c r="E6" s="10" t="n">
        <v>0</v>
      </c>
      <c r="F6" s="10" t="n">
        <v>0</v>
      </c>
      <c r="G6" s="10" t="n">
        <v>0</v>
      </c>
      <c r="H6" s="10" t="n">
        <v>0</v>
      </c>
      <c r="I6" s="10" t="n">
        <v>0</v>
      </c>
      <c r="J6" s="4" t="n">
        <v>100</v>
      </c>
      <c r="K6" s="4" t="s">
        <v>55</v>
      </c>
      <c r="L6" s="4"/>
    </row>
    <row r="7" customFormat="false" ht="15" hidden="false" customHeight="false" outlineLevel="0" collapsed="false">
      <c r="A7" s="6" t="s">
        <v>58</v>
      </c>
      <c r="B7" s="6" t="s">
        <v>59</v>
      </c>
      <c r="C7" s="6" t="s">
        <v>54</v>
      </c>
      <c r="D7" s="9" t="n">
        <v>18</v>
      </c>
      <c r="E7" s="9" t="n">
        <v>46</v>
      </c>
      <c r="F7" s="9" t="n">
        <v>0</v>
      </c>
      <c r="G7" s="9" t="n">
        <v>0</v>
      </c>
      <c r="H7" s="9" t="n">
        <v>0</v>
      </c>
      <c r="I7" s="9" t="n">
        <v>0</v>
      </c>
      <c r="J7" s="6" t="n">
        <v>100</v>
      </c>
      <c r="K7" s="6" t="s">
        <v>55</v>
      </c>
      <c r="L7" s="6"/>
    </row>
    <row r="8" customFormat="false" ht="15" hidden="false" customHeight="false" outlineLevel="0" collapsed="false">
      <c r="A8" s="4" t="s">
        <v>60</v>
      </c>
      <c r="B8" s="4" t="s">
        <v>61</v>
      </c>
      <c r="C8" s="4" t="s">
        <v>54</v>
      </c>
      <c r="D8" s="10" t="n">
        <v>15</v>
      </c>
      <c r="E8" s="10" t="n">
        <v>15</v>
      </c>
      <c r="F8" s="10" t="n">
        <v>15</v>
      </c>
      <c r="G8" s="10" t="n">
        <v>0</v>
      </c>
      <c r="H8" s="10" t="n">
        <v>0</v>
      </c>
      <c r="I8" s="10" t="n">
        <v>0</v>
      </c>
      <c r="J8" s="4" t="n">
        <v>100</v>
      </c>
      <c r="K8" s="4" t="s">
        <v>55</v>
      </c>
      <c r="L8" s="4"/>
    </row>
    <row r="9" customFormat="false" ht="15" hidden="false" customHeight="false" outlineLevel="0" collapsed="false">
      <c r="A9" s="6" t="s">
        <v>62</v>
      </c>
      <c r="B9" s="6" t="s">
        <v>63</v>
      </c>
      <c r="C9" s="6" t="s">
        <v>64</v>
      </c>
      <c r="D9" s="9" t="n">
        <v>4</v>
      </c>
      <c r="E9" s="9" t="n">
        <v>1.8</v>
      </c>
      <c r="F9" s="9" t="n">
        <v>5</v>
      </c>
      <c r="G9" s="9" t="n">
        <v>0.5</v>
      </c>
      <c r="H9" s="9" t="n">
        <v>0</v>
      </c>
      <c r="I9" s="9" t="n">
        <v>7.5</v>
      </c>
      <c r="J9" s="6" t="n">
        <v>60</v>
      </c>
      <c r="K9" s="6" t="s">
        <v>65</v>
      </c>
      <c r="L9" s="6" t="s">
        <v>66</v>
      </c>
    </row>
    <row r="10" customFormat="false" ht="15" hidden="false" customHeight="false" outlineLevel="0" collapsed="false">
      <c r="A10" s="4" t="s">
        <v>67</v>
      </c>
      <c r="B10" s="4" t="s">
        <v>68</v>
      </c>
      <c r="C10" s="4" t="s">
        <v>64</v>
      </c>
      <c r="D10" s="10" t="n">
        <v>5.5</v>
      </c>
      <c r="E10" s="10" t="n">
        <v>1.5</v>
      </c>
      <c r="F10" s="10" t="n">
        <v>4</v>
      </c>
      <c r="G10" s="10" t="n">
        <v>0.3</v>
      </c>
      <c r="H10" s="10" t="n">
        <v>0</v>
      </c>
      <c r="I10" s="10" t="n">
        <v>8</v>
      </c>
      <c r="J10" s="4" t="n">
        <v>70</v>
      </c>
      <c r="K10" s="4" t="s">
        <v>65</v>
      </c>
      <c r="L10" s="4"/>
    </row>
    <row r="11" customFormat="false" ht="15" hidden="false" customHeight="false" outlineLevel="0" collapsed="false">
      <c r="A11" s="6" t="s">
        <v>69</v>
      </c>
      <c r="B11" s="6" t="s">
        <v>70</v>
      </c>
      <c r="C11" s="6" t="s">
        <v>64</v>
      </c>
      <c r="D11" s="9" t="n">
        <v>6</v>
      </c>
      <c r="E11" s="9" t="n">
        <v>3.5</v>
      </c>
      <c r="F11" s="9" t="n">
        <v>4.5</v>
      </c>
      <c r="G11" s="9" t="n">
        <v>0.8</v>
      </c>
      <c r="H11" s="9" t="n">
        <v>0</v>
      </c>
      <c r="I11" s="9" t="n">
        <v>5</v>
      </c>
      <c r="J11" s="6" t="n">
        <v>65</v>
      </c>
      <c r="K11" s="6" t="s">
        <v>65</v>
      </c>
      <c r="L11" s="6"/>
    </row>
    <row r="12" customFormat="false" ht="15" hidden="false" customHeight="false" outlineLevel="0" collapsed="false">
      <c r="A12" s="4" t="s">
        <v>71</v>
      </c>
      <c r="B12" s="4" t="s">
        <v>72</v>
      </c>
      <c r="C12" s="4" t="s">
        <v>64</v>
      </c>
      <c r="D12" s="10" t="n">
        <v>5</v>
      </c>
      <c r="E12" s="10" t="n">
        <v>3</v>
      </c>
      <c r="F12" s="10" t="n">
        <v>6</v>
      </c>
      <c r="G12" s="10" t="n">
        <v>0.7</v>
      </c>
      <c r="H12" s="10" t="n">
        <v>0</v>
      </c>
      <c r="I12" s="10" t="n">
        <v>25</v>
      </c>
      <c r="J12" s="4" t="n">
        <v>30</v>
      </c>
      <c r="K12" s="4" t="s">
        <v>73</v>
      </c>
      <c r="L12" s="4" t="s">
        <v>74</v>
      </c>
    </row>
    <row r="13" customFormat="false" ht="15" hidden="false" customHeight="false" outlineLevel="0" collapsed="false">
      <c r="A13" s="6" t="s">
        <v>75</v>
      </c>
      <c r="B13" s="6" t="s">
        <v>76</v>
      </c>
      <c r="C13" s="6" t="s">
        <v>54</v>
      </c>
      <c r="D13" s="9" t="n">
        <v>0</v>
      </c>
      <c r="E13" s="9" t="n">
        <v>0</v>
      </c>
      <c r="F13" s="9" t="n">
        <v>60</v>
      </c>
      <c r="G13" s="9" t="n">
        <v>0</v>
      </c>
      <c r="H13" s="9" t="n">
        <v>0</v>
      </c>
      <c r="I13" s="9" t="n">
        <v>0</v>
      </c>
      <c r="J13" s="6" t="n">
        <v>100</v>
      </c>
      <c r="K13" s="6" t="s">
        <v>55</v>
      </c>
      <c r="L13" s="6"/>
    </row>
    <row r="14" customFormat="false" ht="15" hidden="false" customHeight="false" outlineLevel="0" collapsed="false">
      <c r="A14" s="4" t="s">
        <v>77</v>
      </c>
      <c r="B14" s="4" t="s">
        <v>78</v>
      </c>
      <c r="C14" s="4" t="s">
        <v>54</v>
      </c>
      <c r="D14" s="10" t="n">
        <v>0</v>
      </c>
      <c r="E14" s="10" t="n">
        <v>0</v>
      </c>
      <c r="F14" s="10" t="n">
        <v>0</v>
      </c>
      <c r="G14" s="10" t="n">
        <v>25</v>
      </c>
      <c r="H14" s="10" t="n">
        <v>20</v>
      </c>
      <c r="I14" s="10" t="n">
        <v>0</v>
      </c>
      <c r="J14" s="4" t="n">
        <v>100</v>
      </c>
      <c r="K14" s="4" t="s">
        <v>55</v>
      </c>
      <c r="L14" s="4"/>
    </row>
    <row r="16" customFormat="false" ht="19.5" hidden="false" customHeight="true" outlineLevel="0" collapsed="false">
      <c r="A16" s="8" t="s">
        <v>79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customFormat="false" ht="42" hidden="false" customHeight="true" outlineLevel="0" collapsed="false">
      <c r="A17" s="3" t="s">
        <v>41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85</v>
      </c>
      <c r="H17" s="3" t="s">
        <v>51</v>
      </c>
      <c r="I17" s="3" t="s">
        <v>86</v>
      </c>
      <c r="J17" s="3" t="s">
        <v>87</v>
      </c>
      <c r="K17" s="3" t="s">
        <v>88</v>
      </c>
      <c r="L17" s="3" t="s">
        <v>12</v>
      </c>
    </row>
    <row r="18" customFormat="false" ht="15" hidden="false" customHeight="false" outlineLevel="0" collapsed="false">
      <c r="A18" s="4" t="s">
        <v>89</v>
      </c>
      <c r="B18" s="4" t="s">
        <v>90</v>
      </c>
      <c r="C18" s="4" t="s">
        <v>91</v>
      </c>
      <c r="D18" s="4" t="s">
        <v>92</v>
      </c>
      <c r="E18" s="4" t="s">
        <v>93</v>
      </c>
      <c r="F18" s="4" t="s">
        <v>94</v>
      </c>
      <c r="G18" s="4" t="n">
        <v>3</v>
      </c>
      <c r="H18" s="4" t="s">
        <v>95</v>
      </c>
      <c r="I18" s="4" t="n">
        <v>1</v>
      </c>
      <c r="J18" s="4" t="n">
        <v>0</v>
      </c>
      <c r="K18" s="4" t="n">
        <v>10</v>
      </c>
      <c r="L18" s="4"/>
    </row>
    <row r="19" customFormat="false" ht="15" hidden="false" customHeight="false" outlineLevel="0" collapsed="false">
      <c r="A19" s="6" t="s">
        <v>96</v>
      </c>
      <c r="B19" s="6" t="s">
        <v>97</v>
      </c>
      <c r="C19" s="6" t="s">
        <v>98</v>
      </c>
      <c r="D19" s="6" t="s">
        <v>99</v>
      </c>
      <c r="E19" s="6" t="s">
        <v>100</v>
      </c>
      <c r="F19" s="6" t="s">
        <v>101</v>
      </c>
      <c r="G19" s="6" t="n">
        <v>0.075</v>
      </c>
      <c r="H19" s="6" t="s">
        <v>95</v>
      </c>
      <c r="I19" s="6" t="n">
        <v>2</v>
      </c>
      <c r="J19" s="6" t="n">
        <v>14</v>
      </c>
      <c r="K19" s="6" t="n">
        <v>20</v>
      </c>
      <c r="L19" s="6" t="s">
        <v>102</v>
      </c>
    </row>
    <row r="20" customFormat="false" ht="15" hidden="false" customHeight="false" outlineLevel="0" collapsed="false">
      <c r="A20" s="4" t="s">
        <v>103</v>
      </c>
      <c r="B20" s="4" t="s">
        <v>104</v>
      </c>
      <c r="C20" s="4" t="s">
        <v>105</v>
      </c>
      <c r="D20" s="4" t="s">
        <v>106</v>
      </c>
      <c r="E20" s="4" t="s">
        <v>107</v>
      </c>
      <c r="F20" s="4" t="s">
        <v>101</v>
      </c>
      <c r="G20" s="4" t="n">
        <v>0.1</v>
      </c>
      <c r="H20" s="4" t="s">
        <v>95</v>
      </c>
      <c r="I20" s="4" t="n">
        <v>1</v>
      </c>
      <c r="J20" s="4" t="n">
        <v>0</v>
      </c>
      <c r="K20" s="4" t="n">
        <v>10</v>
      </c>
      <c r="L20" s="4"/>
    </row>
    <row r="21" customFormat="false" ht="15" hidden="false" customHeight="false" outlineLevel="0" collapsed="false">
      <c r="A21" s="6" t="s">
        <v>108</v>
      </c>
      <c r="B21" s="6" t="s">
        <v>109</v>
      </c>
      <c r="C21" s="6" t="s">
        <v>110</v>
      </c>
      <c r="D21" s="6" t="s">
        <v>111</v>
      </c>
      <c r="E21" s="6" t="s">
        <v>112</v>
      </c>
      <c r="F21" s="6" t="s">
        <v>101</v>
      </c>
      <c r="G21" s="6" t="n">
        <v>1</v>
      </c>
      <c r="H21" s="6" t="s">
        <v>95</v>
      </c>
      <c r="I21" s="6" t="n">
        <v>2</v>
      </c>
      <c r="J21" s="6" t="n">
        <v>28</v>
      </c>
      <c r="K21" s="6" t="n">
        <v>5</v>
      </c>
      <c r="L21" s="6"/>
    </row>
    <row r="22" customFormat="false" ht="15" hidden="false" customHeight="false" outlineLevel="0" collapsed="false">
      <c r="A22" s="4" t="s">
        <v>113</v>
      </c>
      <c r="B22" s="4" t="s">
        <v>114</v>
      </c>
      <c r="C22" s="4" t="s">
        <v>115</v>
      </c>
      <c r="D22" s="4" t="s">
        <v>116</v>
      </c>
      <c r="E22" s="4" t="s">
        <v>117</v>
      </c>
      <c r="F22" s="4" t="s">
        <v>118</v>
      </c>
      <c r="G22" s="4" t="n">
        <v>1</v>
      </c>
      <c r="H22" s="4" t="s">
        <v>95</v>
      </c>
      <c r="I22" s="4" t="n">
        <v>2</v>
      </c>
      <c r="J22" s="4" t="n">
        <v>28</v>
      </c>
      <c r="K22" s="4" t="n">
        <v>5</v>
      </c>
      <c r="L22" s="4"/>
    </row>
    <row r="23" customFormat="false" ht="15" hidden="false" customHeight="false" outlineLevel="0" collapsed="false">
      <c r="A23" s="6" t="s">
        <v>119</v>
      </c>
      <c r="B23" s="6" t="s">
        <v>120</v>
      </c>
      <c r="C23" s="6" t="s">
        <v>121</v>
      </c>
      <c r="D23" s="6" t="s">
        <v>122</v>
      </c>
      <c r="E23" s="6" t="s">
        <v>123</v>
      </c>
      <c r="F23" s="6" t="s">
        <v>124</v>
      </c>
      <c r="G23" s="6" t="n">
        <v>0.2</v>
      </c>
      <c r="H23" s="6" t="s">
        <v>95</v>
      </c>
      <c r="I23" s="6" t="n">
        <v>2</v>
      </c>
      <c r="J23" s="6" t="n">
        <v>21</v>
      </c>
      <c r="K23" s="6" t="n">
        <v>20</v>
      </c>
      <c r="L23" s="6"/>
    </row>
    <row r="24" customFormat="false" ht="15" hidden="false" customHeight="false" outlineLevel="0" collapsed="false">
      <c r="A24" s="4" t="s">
        <v>125</v>
      </c>
      <c r="B24" s="4" t="s">
        <v>126</v>
      </c>
      <c r="C24" s="4" t="s">
        <v>127</v>
      </c>
      <c r="D24" s="4" t="s">
        <v>128</v>
      </c>
      <c r="E24" s="4" t="s">
        <v>129</v>
      </c>
      <c r="F24" s="4" t="s">
        <v>101</v>
      </c>
      <c r="G24" s="4" t="n">
        <v>1.2</v>
      </c>
      <c r="H24" s="4" t="s">
        <v>95</v>
      </c>
      <c r="I24" s="4" t="n">
        <v>1</v>
      </c>
      <c r="J24" s="4" t="n">
        <v>0</v>
      </c>
      <c r="K24" s="4" t="n">
        <v>10</v>
      </c>
      <c r="L24" s="4"/>
    </row>
  </sheetData>
  <mergeCells count="4">
    <mergeCell ref="A1:L1"/>
    <mergeCell ref="A2:L2"/>
    <mergeCell ref="A3:L3"/>
    <mergeCell ref="A16:L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88E3C"/>
    <pageSetUpPr fitToPage="false"/>
  </sheetPr>
  <dimension ref="A1:Q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3" min="3" style="0" width="18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0"/>
    <col collapsed="false" customWidth="true" hidden="false" outlineLevel="0" max="9" min="9" style="0" width="13"/>
    <col collapsed="false" customWidth="true" hidden="false" outlineLevel="0" max="13" min="10" style="0" width="9"/>
    <col collapsed="false" customWidth="true" hidden="false" outlineLevel="0" max="14" min="14" style="0" width="18"/>
    <col collapsed="false" customWidth="true" hidden="false" outlineLevel="0" max="15" min="15" style="0" width="20"/>
    <col collapsed="false" customWidth="true" hidden="false" outlineLevel="0" max="16" min="16" style="0" width="13"/>
    <col collapsed="false" customWidth="true" hidden="false" outlineLevel="0" max="17" min="17" style="0" width="12"/>
  </cols>
  <sheetData>
    <row r="1" customFormat="false" ht="27.75" hidden="false" customHeight="true" outlineLevel="0" collapsed="false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8" hidden="false" customHeight="true" outlineLevel="0" collapsed="false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8" hidden="false" customHeight="true" outlineLevel="0" collapsed="false">
      <c r="A3" s="11" t="s">
        <v>132</v>
      </c>
      <c r="B3" s="11"/>
      <c r="C3" s="11"/>
      <c r="D3" s="12" t="s">
        <v>133</v>
      </c>
      <c r="E3" s="12"/>
      <c r="F3" s="12"/>
      <c r="G3" s="13" t="s">
        <v>134</v>
      </c>
      <c r="H3" s="13"/>
      <c r="I3" s="13"/>
      <c r="J3" s="13"/>
      <c r="K3" s="13"/>
      <c r="L3" s="14" t="s">
        <v>135</v>
      </c>
      <c r="M3" s="14"/>
      <c r="N3" s="14"/>
      <c r="O3" s="14"/>
      <c r="P3" s="11" t="s">
        <v>136</v>
      </c>
      <c r="Q3" s="11"/>
    </row>
    <row r="4" customFormat="false" ht="42" hidden="false" customHeight="true" outlineLevel="0" collapsed="false">
      <c r="A4" s="3" t="s">
        <v>137</v>
      </c>
      <c r="B4" s="3" t="s">
        <v>2</v>
      </c>
      <c r="C4" s="3" t="s">
        <v>138</v>
      </c>
      <c r="D4" s="3" t="s">
        <v>139</v>
      </c>
      <c r="E4" s="3" t="s">
        <v>140</v>
      </c>
      <c r="F4" s="3" t="s">
        <v>141</v>
      </c>
      <c r="G4" s="3" t="s">
        <v>142</v>
      </c>
      <c r="H4" s="3" t="s">
        <v>41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151</v>
      </c>
    </row>
    <row r="5" customFormat="false" ht="15" hidden="false" customHeight="false" outlineLevel="0" collapsed="false">
      <c r="A5" s="15" t="s">
        <v>152</v>
      </c>
      <c r="B5" s="6" t="s">
        <v>13</v>
      </c>
      <c r="C5" s="16" t="str">
        <f aca="false">IFERROR(VLOOKUP(B5,1_Stammdaten_Schlage!$A$4:$B$53,2,0),"")</f>
        <v>Großfeld Nord</v>
      </c>
      <c r="D5" s="6" t="s">
        <v>101</v>
      </c>
      <c r="E5" s="6" t="s">
        <v>153</v>
      </c>
      <c r="F5" s="6" t="s">
        <v>154</v>
      </c>
      <c r="G5" s="6" t="s">
        <v>155</v>
      </c>
      <c r="H5" s="6" t="s">
        <v>52</v>
      </c>
      <c r="I5" s="6" t="n">
        <v>200</v>
      </c>
      <c r="J5" s="17" t="n">
        <f aca="false">IFERROR(IF(H5="","",I5*VLOOKUP(H5,2_Stammdaten_Mittel!$A$5:$J$14,4,0)/100),0)</f>
        <v>54</v>
      </c>
      <c r="K5" s="17" t="n">
        <f aca="false">IFERROR(IF(H5="","",I5*VLOOKUP(H5,2_Stammdaten_Mittel!$A$5:$J$14,5,0)/100),0)</f>
        <v>0</v>
      </c>
      <c r="L5" s="17" t="n">
        <f aca="false">IFERROR(IF(H5="","",I5*VLOOKUP(H5,2_Stammdaten_Mittel!$A$5:$J$14,6,0)/100),0)</f>
        <v>0</v>
      </c>
      <c r="M5" s="17" t="n">
        <f aca="false">IFERROR(IF(H5="","",I5*VLOOKUP(H5,2_Stammdaten_Mittel!$A$5:$J$14,7,0)/100),0)</f>
        <v>0</v>
      </c>
      <c r="N5" s="16" t="str">
        <f aca="false">IFERROR(IF(H5="","",VLOOKUP(H5,2_Stammdaten_Mittel!$A$18:$B$24,2,0)),"")</f>
        <v/>
      </c>
      <c r="O5" s="16" t="str">
        <f aca="false">IFERROR(IF(H5="","",VLOOKUP(H5,2_Stammdaten_Mittel!$A$18:$E$24,5,0)),"")</f>
        <v/>
      </c>
      <c r="P5" s="6"/>
      <c r="Q5" s="6"/>
    </row>
    <row r="6" customFormat="false" ht="15" hidden="false" customHeight="false" outlineLevel="0" collapsed="false">
      <c r="A6" s="18" t="s">
        <v>152</v>
      </c>
      <c r="B6" s="4" t="s">
        <v>19</v>
      </c>
      <c r="C6" s="16" t="str">
        <f aca="false">IFERROR(VLOOKUP(B6,1_Stammdaten_Schlage!$A$4:$B$53,2,0),"")</f>
        <v>Kirchenacker</v>
      </c>
      <c r="D6" s="4" t="s">
        <v>156</v>
      </c>
      <c r="E6" s="4" t="s">
        <v>101</v>
      </c>
      <c r="F6" s="4" t="s">
        <v>157</v>
      </c>
      <c r="G6" s="4" t="s">
        <v>155</v>
      </c>
      <c r="H6" s="4" t="s">
        <v>52</v>
      </c>
      <c r="I6" s="4" t="n">
        <v>160</v>
      </c>
      <c r="J6" s="17" t="n">
        <f aca="false">IFERROR(IF(H6="","",I6*VLOOKUP(H6,2_Stammdaten_Mittel!$A$5:$J$14,4,0)/100),0)</f>
        <v>43.2</v>
      </c>
      <c r="K6" s="17" t="n">
        <f aca="false">IFERROR(IF(H6="","",I6*VLOOKUP(H6,2_Stammdaten_Mittel!$A$5:$J$14,5,0)/100),0)</f>
        <v>0</v>
      </c>
      <c r="L6" s="17" t="n">
        <f aca="false">IFERROR(IF(H6="","",I6*VLOOKUP(H6,2_Stammdaten_Mittel!$A$5:$J$14,6,0)/100),0)</f>
        <v>0</v>
      </c>
      <c r="M6" s="17" t="n">
        <f aca="false">IFERROR(IF(H6="","",I6*VLOOKUP(H6,2_Stammdaten_Mittel!$A$5:$J$14,7,0)/100),0)</f>
        <v>0</v>
      </c>
      <c r="N6" s="16" t="str">
        <f aca="false">IFERROR(IF(H6="","",VLOOKUP(H6,2_Stammdaten_Mittel!$A$18:$B$24,2,0)),"")</f>
        <v/>
      </c>
      <c r="O6" s="16" t="str">
        <f aca="false">IFERROR(IF(H6="","",VLOOKUP(H6,2_Stammdaten_Mittel!$A$18:$E$24,5,0)),"")</f>
        <v/>
      </c>
      <c r="P6" s="4"/>
      <c r="Q6" s="4"/>
    </row>
    <row r="7" customFormat="false" ht="15" hidden="false" customHeight="false" outlineLevel="0" collapsed="false">
      <c r="A7" s="15" t="s">
        <v>158</v>
      </c>
      <c r="B7" s="6" t="s">
        <v>13</v>
      </c>
      <c r="C7" s="16" t="str">
        <f aca="false">IFERROR(VLOOKUP(B7,1_Stammdaten_Schlage!$A$4:$B$53,2,0),"")</f>
        <v>Großfeld Nord</v>
      </c>
      <c r="D7" s="6" t="s">
        <v>101</v>
      </c>
      <c r="E7" s="6" t="s">
        <v>153</v>
      </c>
      <c r="F7" s="6" t="s">
        <v>154</v>
      </c>
      <c r="G7" s="6" t="s">
        <v>159</v>
      </c>
      <c r="H7" s="6" t="s">
        <v>103</v>
      </c>
      <c r="I7" s="6" t="n">
        <v>0.1</v>
      </c>
      <c r="J7" s="17" t="n">
        <f aca="false">IFERROR(IF(H7="","",I7*VLOOKUP(H7,2_Stammdaten_Mittel!$A$5:$J$14,4,0)/100),0)</f>
        <v>0</v>
      </c>
      <c r="K7" s="17" t="n">
        <f aca="false">IFERROR(IF(H7="","",I7*VLOOKUP(H7,2_Stammdaten_Mittel!$A$5:$J$14,5,0)/100),0)</f>
        <v>0</v>
      </c>
      <c r="L7" s="17" t="n">
        <f aca="false">IFERROR(IF(H7="","",I7*VLOOKUP(H7,2_Stammdaten_Mittel!$A$5:$J$14,6,0)/100),0)</f>
        <v>0</v>
      </c>
      <c r="M7" s="17" t="n">
        <f aca="false">IFERROR(IF(H7="","",I7*VLOOKUP(H7,2_Stammdaten_Mittel!$A$5:$J$14,7,0)/100),0)</f>
        <v>0</v>
      </c>
      <c r="N7" s="16" t="str">
        <f aca="false">IFERROR(IF(H7="","",VLOOKUP(H7,2_Stammdaten_Mittel!$A$18:$B$24,2,0)),"")</f>
        <v>Primus</v>
      </c>
      <c r="O7" s="16" t="str">
        <f aca="false">IFERROR(IF(H7="","",VLOOKUP(H7,2_Stammdaten_Mittel!$A$18:$E$24,5,0)),"")</f>
        <v>Zweikeimblättrige</v>
      </c>
      <c r="P7" s="6" t="n">
        <v>0.1</v>
      </c>
      <c r="Q7" s="6"/>
    </row>
    <row r="8" customFormat="false" ht="15" hidden="false" customHeight="false" outlineLevel="0" collapsed="false">
      <c r="A8" s="18" t="s">
        <v>160</v>
      </c>
      <c r="B8" s="4" t="s">
        <v>25</v>
      </c>
      <c r="C8" s="16" t="str">
        <f aca="false">IFERROR(VLOOKUP(B8,1_Stammdaten_Schlage!$A$4:$B$53,2,0),"")</f>
        <v>Hangstück Süd</v>
      </c>
      <c r="D8" s="4" t="s">
        <v>161</v>
      </c>
      <c r="E8" s="4" t="s">
        <v>101</v>
      </c>
      <c r="F8" s="4" t="s">
        <v>162</v>
      </c>
      <c r="G8" s="4" t="s">
        <v>163</v>
      </c>
      <c r="H8" s="4" t="s">
        <v>62</v>
      </c>
      <c r="I8" s="4" t="n">
        <v>25</v>
      </c>
      <c r="J8" s="17" t="n">
        <f aca="false">IFERROR(IF(H8="","",I8*VLOOKUP(H8,2_Stammdaten_Mittel!$A$5:$J$14,4,0)/100),0)</f>
        <v>1</v>
      </c>
      <c r="K8" s="17" t="n">
        <f aca="false">IFERROR(IF(H8="","",I8*VLOOKUP(H8,2_Stammdaten_Mittel!$A$5:$J$14,5,0)/100),0)</f>
        <v>0.45</v>
      </c>
      <c r="L8" s="17" t="n">
        <f aca="false">IFERROR(IF(H8="","",I8*VLOOKUP(H8,2_Stammdaten_Mittel!$A$5:$J$14,6,0)/100),0)</f>
        <v>1.25</v>
      </c>
      <c r="M8" s="17" t="n">
        <f aca="false">IFERROR(IF(H8="","",I8*VLOOKUP(H8,2_Stammdaten_Mittel!$A$5:$J$14,7,0)/100),0)</f>
        <v>0.125</v>
      </c>
      <c r="N8" s="16" t="str">
        <f aca="false">IFERROR(IF(H8="","",VLOOKUP(H8,2_Stammdaten_Mittel!$A$18:$B$24,2,0)),"")</f>
        <v/>
      </c>
      <c r="O8" s="16" t="str">
        <f aca="false">IFERROR(IF(H8="","",VLOOKUP(H8,2_Stammdaten_Mittel!$A$18:$E$24,5,0)),"")</f>
        <v/>
      </c>
      <c r="P8" s="4"/>
      <c r="Q8" s="4"/>
    </row>
    <row r="9" customFormat="false" ht="15" hidden="false" customHeight="false" outlineLevel="0" collapsed="false">
      <c r="A9" s="15" t="s">
        <v>164</v>
      </c>
      <c r="B9" s="6" t="s">
        <v>13</v>
      </c>
      <c r="C9" s="16" t="str">
        <f aca="false">IFERROR(VLOOKUP(B9,1_Stammdaten_Schlage!$A$4:$B$53,2,0),"")</f>
        <v>Großfeld Nord</v>
      </c>
      <c r="D9" s="6" t="s">
        <v>101</v>
      </c>
      <c r="E9" s="6" t="s">
        <v>153</v>
      </c>
      <c r="F9" s="6" t="s">
        <v>154</v>
      </c>
      <c r="G9" s="6" t="s">
        <v>159</v>
      </c>
      <c r="H9" s="6" t="s">
        <v>108</v>
      </c>
      <c r="I9" s="6" t="n">
        <v>1</v>
      </c>
      <c r="J9" s="17" t="n">
        <f aca="false">IFERROR(IF(H9="","",I9*VLOOKUP(H9,2_Stammdaten_Mittel!$A$5:$J$14,4,0)/100),0)</f>
        <v>0</v>
      </c>
      <c r="K9" s="17" t="n">
        <f aca="false">IFERROR(IF(H9="","",I9*VLOOKUP(H9,2_Stammdaten_Mittel!$A$5:$J$14,5,0)/100),0)</f>
        <v>0</v>
      </c>
      <c r="L9" s="17" t="n">
        <f aca="false">IFERROR(IF(H9="","",I9*VLOOKUP(H9,2_Stammdaten_Mittel!$A$5:$J$14,6,0)/100),0)</f>
        <v>0</v>
      </c>
      <c r="M9" s="17" t="n">
        <f aca="false">IFERROR(IF(H9="","",I9*VLOOKUP(H9,2_Stammdaten_Mittel!$A$5:$J$14,7,0)/100),0)</f>
        <v>0</v>
      </c>
      <c r="N9" s="16" t="str">
        <f aca="false">IFERROR(IF(H9="","",VLOOKUP(H9,2_Stammdaten_Mittel!$A$18:$B$24,2,0)),"")</f>
        <v>Prosaro</v>
      </c>
      <c r="O9" s="16" t="str">
        <f aca="false">IFERROR(IF(H9="","",VLOOKUP(H9,2_Stammdaten_Mittel!$A$18:$E$24,5,0)),"")</f>
        <v>Fusarium, DTR</v>
      </c>
      <c r="P9" s="6" t="n">
        <v>1</v>
      </c>
      <c r="Q9" s="6"/>
    </row>
    <row r="10" customFormat="false" ht="15" hidden="false" customHeight="false" outlineLevel="0" collapsed="false">
      <c r="A10" s="18" t="s">
        <v>165</v>
      </c>
      <c r="B10" s="4" t="s">
        <v>31</v>
      </c>
      <c r="C10" s="16" t="str">
        <f aca="false">IFERROR(VLOOKUP(B10,1_Stammdaten_Schlage!$A$4:$B$53,2,0),"")</f>
        <v>Am Waldrand</v>
      </c>
      <c r="D10" s="4" t="s">
        <v>124</v>
      </c>
      <c r="E10" s="4" t="s">
        <v>166</v>
      </c>
      <c r="F10" s="4" t="s">
        <v>167</v>
      </c>
      <c r="G10" s="4" t="s">
        <v>155</v>
      </c>
      <c r="H10" s="4" t="s">
        <v>60</v>
      </c>
      <c r="I10" s="4" t="n">
        <v>180</v>
      </c>
      <c r="J10" s="17" t="n">
        <f aca="false">IFERROR(IF(H10="","",I10*VLOOKUP(H10,2_Stammdaten_Mittel!$A$5:$J$14,4,0)/100),0)</f>
        <v>27</v>
      </c>
      <c r="K10" s="17" t="n">
        <f aca="false">IFERROR(IF(H10="","",I10*VLOOKUP(H10,2_Stammdaten_Mittel!$A$5:$J$14,5,0)/100),0)</f>
        <v>27</v>
      </c>
      <c r="L10" s="17" t="n">
        <f aca="false">IFERROR(IF(H10="","",I10*VLOOKUP(H10,2_Stammdaten_Mittel!$A$5:$J$14,6,0)/100),0)</f>
        <v>27</v>
      </c>
      <c r="M10" s="17" t="n">
        <f aca="false">IFERROR(IF(H10="","",I10*VLOOKUP(H10,2_Stammdaten_Mittel!$A$5:$J$14,7,0)/100),0)</f>
        <v>0</v>
      </c>
      <c r="N10" s="16" t="str">
        <f aca="false">IFERROR(IF(H10="","",VLOOKUP(H10,2_Stammdaten_Mittel!$A$18:$B$24,2,0)),"")</f>
        <v/>
      </c>
      <c r="O10" s="16" t="str">
        <f aca="false">IFERROR(IF(H10="","",VLOOKUP(H10,2_Stammdaten_Mittel!$A$18:$E$24,5,0)),"")</f>
        <v/>
      </c>
      <c r="P10" s="4"/>
      <c r="Q10" s="4"/>
    </row>
    <row r="11" customFormat="false" ht="15" hidden="false" customHeight="false" outlineLevel="0" collapsed="false">
      <c r="A11" s="15" t="s">
        <v>168</v>
      </c>
      <c r="B11" s="6" t="s">
        <v>13</v>
      </c>
      <c r="C11" s="16" t="str">
        <f aca="false">IFERROR(VLOOKUP(B11,1_Stammdaten_Schlage!$A$4:$B$53,2,0),"")</f>
        <v>Großfeld Nord</v>
      </c>
      <c r="D11" s="6" t="s">
        <v>101</v>
      </c>
      <c r="E11" s="6" t="s">
        <v>153</v>
      </c>
      <c r="F11" s="6" t="s">
        <v>154</v>
      </c>
      <c r="G11" s="6" t="s">
        <v>169</v>
      </c>
      <c r="H11" s="6"/>
      <c r="I11" s="6" t="n">
        <v>0</v>
      </c>
      <c r="J11" s="17" t="str">
        <f aca="false">IFERROR(IF(H11="","",I11*VLOOKUP(H11,2_Stammdaten_Mittel!$A$5:$J$14,4,0)/100),0)</f>
        <v/>
      </c>
      <c r="K11" s="17" t="str">
        <f aca="false">IFERROR(IF(H11="","",I11*VLOOKUP(H11,2_Stammdaten_Mittel!$A$5:$J$14,5,0)/100),0)</f>
        <v/>
      </c>
      <c r="L11" s="17" t="str">
        <f aca="false">IFERROR(IF(H11="","",I11*VLOOKUP(H11,2_Stammdaten_Mittel!$A$5:$J$14,6,0)/100),0)</f>
        <v/>
      </c>
      <c r="M11" s="17" t="str">
        <f aca="false">IFERROR(IF(H11="","",I11*VLOOKUP(H11,2_Stammdaten_Mittel!$A$5:$J$14,7,0)/100),0)</f>
        <v/>
      </c>
      <c r="N11" s="16" t="str">
        <f aca="false">IFERROR(IF(H11="","",VLOOKUP(H11,2_Stammdaten_Mittel!$A$18:$B$24,2,0)),"")</f>
        <v/>
      </c>
      <c r="O11" s="16" t="str">
        <f aca="false">IFERROR(IF(H11="","",VLOOKUP(H11,2_Stammdaten_Mittel!$A$18:$E$24,5,0)),"")</f>
        <v/>
      </c>
      <c r="P11" s="6"/>
      <c r="Q11" s="6" t="n">
        <v>82</v>
      </c>
    </row>
    <row r="12" customFormat="false" ht="15" hidden="false" customHeight="false" outlineLevel="0" collapsed="false">
      <c r="A12" s="18" t="s">
        <v>170</v>
      </c>
      <c r="B12" s="4" t="s">
        <v>19</v>
      </c>
      <c r="C12" s="16" t="str">
        <f aca="false">IFERROR(VLOOKUP(B12,1_Stammdaten_Schlage!$A$4:$B$53,2,0),"")</f>
        <v>Kirchenacker</v>
      </c>
      <c r="D12" s="4" t="s">
        <v>156</v>
      </c>
      <c r="E12" s="4" t="s">
        <v>101</v>
      </c>
      <c r="F12" s="4" t="s">
        <v>157</v>
      </c>
      <c r="G12" s="4" t="s">
        <v>169</v>
      </c>
      <c r="H12" s="4"/>
      <c r="I12" s="4" t="n">
        <v>0</v>
      </c>
      <c r="J12" s="17" t="str">
        <f aca="false">IFERROR(IF(H12="","",I12*VLOOKUP(H12,2_Stammdaten_Mittel!$A$5:$J$14,4,0)/100),0)</f>
        <v/>
      </c>
      <c r="K12" s="17" t="str">
        <f aca="false">IFERROR(IF(H12="","",I12*VLOOKUP(H12,2_Stammdaten_Mittel!$A$5:$J$14,5,0)/100),0)</f>
        <v/>
      </c>
      <c r="L12" s="17" t="str">
        <f aca="false">IFERROR(IF(H12="","",I12*VLOOKUP(H12,2_Stammdaten_Mittel!$A$5:$J$14,6,0)/100),0)</f>
        <v/>
      </c>
      <c r="M12" s="17" t="str">
        <f aca="false">IFERROR(IF(H12="","",I12*VLOOKUP(H12,2_Stammdaten_Mittel!$A$5:$J$14,7,0)/100),0)</f>
        <v/>
      </c>
      <c r="N12" s="16" t="str">
        <f aca="false">IFERROR(IF(H12="","",VLOOKUP(H12,2_Stammdaten_Mittel!$A$18:$B$24,2,0)),"")</f>
        <v/>
      </c>
      <c r="O12" s="16" t="str">
        <f aca="false">IFERROR(IF(H12="","",VLOOKUP(H12,2_Stammdaten_Mittel!$A$18:$E$24,5,0)),"")</f>
        <v/>
      </c>
      <c r="P12" s="4"/>
      <c r="Q12" s="4" t="n">
        <v>68</v>
      </c>
    </row>
    <row r="13" customFormat="false" ht="15" hidden="false" customHeight="false" outlineLevel="0" collapsed="false">
      <c r="A13" s="6"/>
      <c r="B13" s="6"/>
      <c r="C13" s="16" t="str">
        <f aca="false">IFERROR(VLOOKUP(B13,1_Stammdaten_Schlage!$A$4:$B$53,2,0),"")</f>
        <v/>
      </c>
      <c r="D13" s="6"/>
      <c r="E13" s="6"/>
      <c r="F13" s="6"/>
      <c r="G13" s="6"/>
      <c r="H13" s="6"/>
      <c r="I13" s="6"/>
      <c r="J13" s="17" t="str">
        <f aca="false">IFERROR(IF(H13="","",I13*VLOOKUP(H13,2_Stammdaten_Mittel!$A$5:$J$14,4,0)/100),0)</f>
        <v/>
      </c>
      <c r="K13" s="17" t="str">
        <f aca="false">IFERROR(IF(H13="","",I13*VLOOKUP(H13,2_Stammdaten_Mittel!$A$5:$J$14,5,0)/100),0)</f>
        <v/>
      </c>
      <c r="L13" s="17" t="str">
        <f aca="false">IFERROR(IF(H13="","",I13*VLOOKUP(H13,2_Stammdaten_Mittel!$A$5:$J$14,6,0)/100),0)</f>
        <v/>
      </c>
      <c r="M13" s="17" t="str">
        <f aca="false">IFERROR(IF(H13="","",I13*VLOOKUP(H13,2_Stammdaten_Mittel!$A$5:$J$14,7,0)/100),0)</f>
        <v/>
      </c>
      <c r="N13" s="16" t="str">
        <f aca="false">IFERROR(IF(H13="","",VLOOKUP(H13,2_Stammdaten_Mittel!$A$18:$B$24,2,0)),"")</f>
        <v/>
      </c>
      <c r="O13" s="16" t="str">
        <f aca="false">IFERROR(IF(H13="","",VLOOKUP(H13,2_Stammdaten_Mittel!$A$18:$E$24,5,0)),"")</f>
        <v/>
      </c>
      <c r="P13" s="6"/>
      <c r="Q13" s="6"/>
    </row>
    <row r="14" customFormat="false" ht="15" hidden="false" customHeight="false" outlineLevel="0" collapsed="false">
      <c r="A14" s="4"/>
      <c r="B14" s="4"/>
      <c r="C14" s="16" t="str">
        <f aca="false">IFERROR(VLOOKUP(B14,1_Stammdaten_Schlage!$A$4:$B$53,2,0),"")</f>
        <v/>
      </c>
      <c r="D14" s="4"/>
      <c r="E14" s="4"/>
      <c r="F14" s="4"/>
      <c r="G14" s="4"/>
      <c r="H14" s="4"/>
      <c r="I14" s="4"/>
      <c r="J14" s="17" t="str">
        <f aca="false">IFERROR(IF(H14="","",I14*VLOOKUP(H14,2_Stammdaten_Mittel!$A$5:$J$14,4,0)/100),0)</f>
        <v/>
      </c>
      <c r="K14" s="17" t="str">
        <f aca="false">IFERROR(IF(H14="","",I14*VLOOKUP(H14,2_Stammdaten_Mittel!$A$5:$J$14,5,0)/100),0)</f>
        <v/>
      </c>
      <c r="L14" s="17" t="str">
        <f aca="false">IFERROR(IF(H14="","",I14*VLOOKUP(H14,2_Stammdaten_Mittel!$A$5:$J$14,6,0)/100),0)</f>
        <v/>
      </c>
      <c r="M14" s="17" t="str">
        <f aca="false">IFERROR(IF(H14="","",I14*VLOOKUP(H14,2_Stammdaten_Mittel!$A$5:$J$14,7,0)/100),0)</f>
        <v/>
      </c>
      <c r="N14" s="16" t="str">
        <f aca="false">IFERROR(IF(H14="","",VLOOKUP(H14,2_Stammdaten_Mittel!$A$18:$B$24,2,0)),"")</f>
        <v/>
      </c>
      <c r="O14" s="16" t="str">
        <f aca="false">IFERROR(IF(H14="","",VLOOKUP(H14,2_Stammdaten_Mittel!$A$18:$E$24,5,0)),"")</f>
        <v/>
      </c>
      <c r="P14" s="4"/>
      <c r="Q14" s="4"/>
    </row>
    <row r="15" customFormat="false" ht="15" hidden="false" customHeight="false" outlineLevel="0" collapsed="false">
      <c r="A15" s="6"/>
      <c r="B15" s="6"/>
      <c r="C15" s="16" t="str">
        <f aca="false">IFERROR(VLOOKUP(B15,1_Stammdaten_Schlage!$A$4:$B$53,2,0),"")</f>
        <v/>
      </c>
      <c r="D15" s="6"/>
      <c r="E15" s="6"/>
      <c r="F15" s="6"/>
      <c r="G15" s="6"/>
      <c r="H15" s="6"/>
      <c r="I15" s="6"/>
      <c r="J15" s="17" t="str">
        <f aca="false">IFERROR(IF(H15="","",I15*VLOOKUP(H15,2_Stammdaten_Mittel!$A$5:$J$14,4,0)/100),0)</f>
        <v/>
      </c>
      <c r="K15" s="17" t="str">
        <f aca="false">IFERROR(IF(H15="","",I15*VLOOKUP(H15,2_Stammdaten_Mittel!$A$5:$J$14,5,0)/100),0)</f>
        <v/>
      </c>
      <c r="L15" s="17" t="str">
        <f aca="false">IFERROR(IF(H15="","",I15*VLOOKUP(H15,2_Stammdaten_Mittel!$A$5:$J$14,6,0)/100),0)</f>
        <v/>
      </c>
      <c r="M15" s="17" t="str">
        <f aca="false">IFERROR(IF(H15="","",I15*VLOOKUP(H15,2_Stammdaten_Mittel!$A$5:$J$14,7,0)/100),0)</f>
        <v/>
      </c>
      <c r="N15" s="16" t="str">
        <f aca="false">IFERROR(IF(H15="","",VLOOKUP(H15,2_Stammdaten_Mittel!$A$18:$B$24,2,0)),"")</f>
        <v/>
      </c>
      <c r="O15" s="16" t="str">
        <f aca="false">IFERROR(IF(H15="","",VLOOKUP(H15,2_Stammdaten_Mittel!$A$18:$E$24,5,0)),"")</f>
        <v/>
      </c>
      <c r="P15" s="6"/>
      <c r="Q15" s="6"/>
    </row>
    <row r="16" customFormat="false" ht="15" hidden="false" customHeight="false" outlineLevel="0" collapsed="false">
      <c r="A16" s="4"/>
      <c r="B16" s="4"/>
      <c r="C16" s="16" t="str">
        <f aca="false">IFERROR(VLOOKUP(B16,1_Stammdaten_Schlage!$A$4:$B$53,2,0),"")</f>
        <v/>
      </c>
      <c r="D16" s="4"/>
      <c r="E16" s="4"/>
      <c r="F16" s="4"/>
      <c r="G16" s="4"/>
      <c r="H16" s="4"/>
      <c r="I16" s="4"/>
      <c r="J16" s="17" t="str">
        <f aca="false">IFERROR(IF(H16="","",I16*VLOOKUP(H16,2_Stammdaten_Mittel!$A$5:$J$14,4,0)/100),0)</f>
        <v/>
      </c>
      <c r="K16" s="17" t="str">
        <f aca="false">IFERROR(IF(H16="","",I16*VLOOKUP(H16,2_Stammdaten_Mittel!$A$5:$J$14,5,0)/100),0)</f>
        <v/>
      </c>
      <c r="L16" s="17" t="str">
        <f aca="false">IFERROR(IF(H16="","",I16*VLOOKUP(H16,2_Stammdaten_Mittel!$A$5:$J$14,6,0)/100),0)</f>
        <v/>
      </c>
      <c r="M16" s="17" t="str">
        <f aca="false">IFERROR(IF(H16="","",I16*VLOOKUP(H16,2_Stammdaten_Mittel!$A$5:$J$14,7,0)/100),0)</f>
        <v/>
      </c>
      <c r="N16" s="16" t="str">
        <f aca="false">IFERROR(IF(H16="","",VLOOKUP(H16,2_Stammdaten_Mittel!$A$18:$B$24,2,0)),"")</f>
        <v/>
      </c>
      <c r="O16" s="16" t="str">
        <f aca="false">IFERROR(IF(H16="","",VLOOKUP(H16,2_Stammdaten_Mittel!$A$18:$E$24,5,0)),"")</f>
        <v/>
      </c>
      <c r="P16" s="4"/>
      <c r="Q16" s="4"/>
    </row>
    <row r="17" customFormat="false" ht="15" hidden="false" customHeight="false" outlineLevel="0" collapsed="false">
      <c r="A17" s="6"/>
      <c r="B17" s="6"/>
      <c r="C17" s="16" t="str">
        <f aca="false">IFERROR(VLOOKUP(B17,1_Stammdaten_Schlage!$A$4:$B$53,2,0),"")</f>
        <v/>
      </c>
      <c r="D17" s="6"/>
      <c r="E17" s="6"/>
      <c r="F17" s="6"/>
      <c r="G17" s="6"/>
      <c r="H17" s="6"/>
      <c r="I17" s="6"/>
      <c r="J17" s="17" t="str">
        <f aca="false">IFERROR(IF(H17="","",I17*VLOOKUP(H17,2_Stammdaten_Mittel!$A$5:$J$14,4,0)/100),0)</f>
        <v/>
      </c>
      <c r="K17" s="17" t="str">
        <f aca="false">IFERROR(IF(H17="","",I17*VLOOKUP(H17,2_Stammdaten_Mittel!$A$5:$J$14,5,0)/100),0)</f>
        <v/>
      </c>
      <c r="L17" s="17" t="str">
        <f aca="false">IFERROR(IF(H17="","",I17*VLOOKUP(H17,2_Stammdaten_Mittel!$A$5:$J$14,6,0)/100),0)</f>
        <v/>
      </c>
      <c r="M17" s="17" t="str">
        <f aca="false">IFERROR(IF(H17="","",I17*VLOOKUP(H17,2_Stammdaten_Mittel!$A$5:$J$14,7,0)/100),0)</f>
        <v/>
      </c>
      <c r="N17" s="16" t="str">
        <f aca="false">IFERROR(IF(H17="","",VLOOKUP(H17,2_Stammdaten_Mittel!$A$18:$B$24,2,0)),"")</f>
        <v/>
      </c>
      <c r="O17" s="16" t="str">
        <f aca="false">IFERROR(IF(H17="","",VLOOKUP(H17,2_Stammdaten_Mittel!$A$18:$E$24,5,0)),"")</f>
        <v/>
      </c>
      <c r="P17" s="6"/>
      <c r="Q17" s="6"/>
    </row>
    <row r="18" customFormat="false" ht="15" hidden="false" customHeight="false" outlineLevel="0" collapsed="false">
      <c r="A18" s="4"/>
      <c r="B18" s="4"/>
      <c r="C18" s="16" t="str">
        <f aca="false">IFERROR(VLOOKUP(B18,1_Stammdaten_Schlage!$A$4:$B$53,2,0),"")</f>
        <v/>
      </c>
      <c r="D18" s="4"/>
      <c r="E18" s="4"/>
      <c r="F18" s="4"/>
      <c r="G18" s="4"/>
      <c r="H18" s="4"/>
      <c r="I18" s="4"/>
      <c r="J18" s="17" t="str">
        <f aca="false">IFERROR(IF(H18="","",I18*VLOOKUP(H18,2_Stammdaten_Mittel!$A$5:$J$14,4,0)/100),0)</f>
        <v/>
      </c>
      <c r="K18" s="17" t="str">
        <f aca="false">IFERROR(IF(H18="","",I18*VLOOKUP(H18,2_Stammdaten_Mittel!$A$5:$J$14,5,0)/100),0)</f>
        <v/>
      </c>
      <c r="L18" s="17" t="str">
        <f aca="false">IFERROR(IF(H18="","",I18*VLOOKUP(H18,2_Stammdaten_Mittel!$A$5:$J$14,6,0)/100),0)</f>
        <v/>
      </c>
      <c r="M18" s="17" t="str">
        <f aca="false">IFERROR(IF(H18="","",I18*VLOOKUP(H18,2_Stammdaten_Mittel!$A$5:$J$14,7,0)/100),0)</f>
        <v/>
      </c>
      <c r="N18" s="16" t="str">
        <f aca="false">IFERROR(IF(H18="","",VLOOKUP(H18,2_Stammdaten_Mittel!$A$18:$B$24,2,0)),"")</f>
        <v/>
      </c>
      <c r="O18" s="16" t="str">
        <f aca="false">IFERROR(IF(H18="","",VLOOKUP(H18,2_Stammdaten_Mittel!$A$18:$E$24,5,0)),"")</f>
        <v/>
      </c>
      <c r="P18" s="4"/>
      <c r="Q18" s="4"/>
    </row>
    <row r="19" customFormat="false" ht="15" hidden="false" customHeight="false" outlineLevel="0" collapsed="false">
      <c r="A19" s="6"/>
      <c r="B19" s="6"/>
      <c r="C19" s="16" t="str">
        <f aca="false">IFERROR(VLOOKUP(B19,1_Stammdaten_Schlage!$A$4:$B$53,2,0),"")</f>
        <v/>
      </c>
      <c r="D19" s="6"/>
      <c r="E19" s="6"/>
      <c r="F19" s="6"/>
      <c r="G19" s="6"/>
      <c r="H19" s="6"/>
      <c r="I19" s="6"/>
      <c r="J19" s="17" t="str">
        <f aca="false">IFERROR(IF(H19="","",I19*VLOOKUP(H19,2_Stammdaten_Mittel!$A$5:$J$14,4,0)/100),0)</f>
        <v/>
      </c>
      <c r="K19" s="17" t="str">
        <f aca="false">IFERROR(IF(H19="","",I19*VLOOKUP(H19,2_Stammdaten_Mittel!$A$5:$J$14,5,0)/100),0)</f>
        <v/>
      </c>
      <c r="L19" s="17" t="str">
        <f aca="false">IFERROR(IF(H19="","",I19*VLOOKUP(H19,2_Stammdaten_Mittel!$A$5:$J$14,6,0)/100),0)</f>
        <v/>
      </c>
      <c r="M19" s="17" t="str">
        <f aca="false">IFERROR(IF(H19="","",I19*VLOOKUP(H19,2_Stammdaten_Mittel!$A$5:$J$14,7,0)/100),0)</f>
        <v/>
      </c>
      <c r="N19" s="16" t="str">
        <f aca="false">IFERROR(IF(H19="","",VLOOKUP(H19,2_Stammdaten_Mittel!$A$18:$B$24,2,0)),"")</f>
        <v/>
      </c>
      <c r="O19" s="16" t="str">
        <f aca="false">IFERROR(IF(H19="","",VLOOKUP(H19,2_Stammdaten_Mittel!$A$18:$E$24,5,0)),"")</f>
        <v/>
      </c>
      <c r="P19" s="6"/>
      <c r="Q19" s="6"/>
    </row>
    <row r="20" customFormat="false" ht="15" hidden="false" customHeight="false" outlineLevel="0" collapsed="false">
      <c r="A20" s="4"/>
      <c r="B20" s="4"/>
      <c r="C20" s="16" t="str">
        <f aca="false">IFERROR(VLOOKUP(B20,1_Stammdaten_Schlage!$A$4:$B$53,2,0),"")</f>
        <v/>
      </c>
      <c r="D20" s="4"/>
      <c r="E20" s="4"/>
      <c r="F20" s="4"/>
      <c r="G20" s="4"/>
      <c r="H20" s="4"/>
      <c r="I20" s="4"/>
      <c r="J20" s="17" t="str">
        <f aca="false">IFERROR(IF(H20="","",I20*VLOOKUP(H20,2_Stammdaten_Mittel!$A$5:$J$14,4,0)/100),0)</f>
        <v/>
      </c>
      <c r="K20" s="17" t="str">
        <f aca="false">IFERROR(IF(H20="","",I20*VLOOKUP(H20,2_Stammdaten_Mittel!$A$5:$J$14,5,0)/100),0)</f>
        <v/>
      </c>
      <c r="L20" s="17" t="str">
        <f aca="false">IFERROR(IF(H20="","",I20*VLOOKUP(H20,2_Stammdaten_Mittel!$A$5:$J$14,6,0)/100),0)</f>
        <v/>
      </c>
      <c r="M20" s="17" t="str">
        <f aca="false">IFERROR(IF(H20="","",I20*VLOOKUP(H20,2_Stammdaten_Mittel!$A$5:$J$14,7,0)/100),0)</f>
        <v/>
      </c>
      <c r="N20" s="16" t="str">
        <f aca="false">IFERROR(IF(H20="","",VLOOKUP(H20,2_Stammdaten_Mittel!$A$18:$B$24,2,0)),"")</f>
        <v/>
      </c>
      <c r="O20" s="16" t="str">
        <f aca="false">IFERROR(IF(H20="","",VLOOKUP(H20,2_Stammdaten_Mittel!$A$18:$E$24,5,0)),"")</f>
        <v/>
      </c>
      <c r="P20" s="4"/>
      <c r="Q20" s="4"/>
    </row>
    <row r="21" customFormat="false" ht="15" hidden="false" customHeight="false" outlineLevel="0" collapsed="false">
      <c r="A21" s="6"/>
      <c r="B21" s="6"/>
      <c r="C21" s="16" t="str">
        <f aca="false">IFERROR(VLOOKUP(B21,1_Stammdaten_Schlage!$A$4:$B$53,2,0),"")</f>
        <v/>
      </c>
      <c r="D21" s="6"/>
      <c r="E21" s="6"/>
      <c r="F21" s="6"/>
      <c r="G21" s="6"/>
      <c r="H21" s="6"/>
      <c r="I21" s="6"/>
      <c r="J21" s="17" t="str">
        <f aca="false">IFERROR(IF(H21="","",I21*VLOOKUP(H21,2_Stammdaten_Mittel!$A$5:$J$14,4,0)/100),0)</f>
        <v/>
      </c>
      <c r="K21" s="17" t="str">
        <f aca="false">IFERROR(IF(H21="","",I21*VLOOKUP(H21,2_Stammdaten_Mittel!$A$5:$J$14,5,0)/100),0)</f>
        <v/>
      </c>
      <c r="L21" s="17" t="str">
        <f aca="false">IFERROR(IF(H21="","",I21*VLOOKUP(H21,2_Stammdaten_Mittel!$A$5:$J$14,6,0)/100),0)</f>
        <v/>
      </c>
      <c r="M21" s="17" t="str">
        <f aca="false">IFERROR(IF(H21="","",I21*VLOOKUP(H21,2_Stammdaten_Mittel!$A$5:$J$14,7,0)/100),0)</f>
        <v/>
      </c>
      <c r="N21" s="16" t="str">
        <f aca="false">IFERROR(IF(H21="","",VLOOKUP(H21,2_Stammdaten_Mittel!$A$18:$B$24,2,0)),"")</f>
        <v/>
      </c>
      <c r="O21" s="16" t="str">
        <f aca="false">IFERROR(IF(H21="","",VLOOKUP(H21,2_Stammdaten_Mittel!$A$18:$E$24,5,0)),"")</f>
        <v/>
      </c>
      <c r="P21" s="6"/>
      <c r="Q21" s="6"/>
    </row>
    <row r="22" customFormat="false" ht="15" hidden="false" customHeight="false" outlineLevel="0" collapsed="false">
      <c r="A22" s="4"/>
      <c r="B22" s="4"/>
      <c r="C22" s="16" t="str">
        <f aca="false">IFERROR(VLOOKUP(B22,1_Stammdaten_Schlage!$A$4:$B$53,2,0),"")</f>
        <v/>
      </c>
      <c r="D22" s="4"/>
      <c r="E22" s="4"/>
      <c r="F22" s="4"/>
      <c r="G22" s="4"/>
      <c r="H22" s="4"/>
      <c r="I22" s="4"/>
      <c r="J22" s="17" t="str">
        <f aca="false">IFERROR(IF(H22="","",I22*VLOOKUP(H22,2_Stammdaten_Mittel!$A$5:$J$14,4,0)/100),0)</f>
        <v/>
      </c>
      <c r="K22" s="17" t="str">
        <f aca="false">IFERROR(IF(H22="","",I22*VLOOKUP(H22,2_Stammdaten_Mittel!$A$5:$J$14,5,0)/100),0)</f>
        <v/>
      </c>
      <c r="L22" s="17" t="str">
        <f aca="false">IFERROR(IF(H22="","",I22*VLOOKUP(H22,2_Stammdaten_Mittel!$A$5:$J$14,6,0)/100),0)</f>
        <v/>
      </c>
      <c r="M22" s="17" t="str">
        <f aca="false">IFERROR(IF(H22="","",I22*VLOOKUP(H22,2_Stammdaten_Mittel!$A$5:$J$14,7,0)/100),0)</f>
        <v/>
      </c>
      <c r="N22" s="16" t="str">
        <f aca="false">IFERROR(IF(H22="","",VLOOKUP(H22,2_Stammdaten_Mittel!$A$18:$B$24,2,0)),"")</f>
        <v/>
      </c>
      <c r="O22" s="16" t="str">
        <f aca="false">IFERROR(IF(H22="","",VLOOKUP(H22,2_Stammdaten_Mittel!$A$18:$E$24,5,0)),"")</f>
        <v/>
      </c>
      <c r="P22" s="4"/>
      <c r="Q22" s="4"/>
    </row>
    <row r="23" customFormat="false" ht="15" hidden="false" customHeight="false" outlineLevel="0" collapsed="false">
      <c r="A23" s="6"/>
      <c r="B23" s="6"/>
      <c r="C23" s="16" t="str">
        <f aca="false">IFERROR(VLOOKUP(B23,1_Stammdaten_Schlage!$A$4:$B$53,2,0),"")</f>
        <v/>
      </c>
      <c r="D23" s="6"/>
      <c r="E23" s="6"/>
      <c r="F23" s="6"/>
      <c r="G23" s="6"/>
      <c r="H23" s="6"/>
      <c r="I23" s="6"/>
      <c r="J23" s="17" t="str">
        <f aca="false">IFERROR(IF(H23="","",I23*VLOOKUP(H23,2_Stammdaten_Mittel!$A$5:$J$14,4,0)/100),0)</f>
        <v/>
      </c>
      <c r="K23" s="17" t="str">
        <f aca="false">IFERROR(IF(H23="","",I23*VLOOKUP(H23,2_Stammdaten_Mittel!$A$5:$J$14,5,0)/100),0)</f>
        <v/>
      </c>
      <c r="L23" s="17" t="str">
        <f aca="false">IFERROR(IF(H23="","",I23*VLOOKUP(H23,2_Stammdaten_Mittel!$A$5:$J$14,6,0)/100),0)</f>
        <v/>
      </c>
      <c r="M23" s="17" t="str">
        <f aca="false">IFERROR(IF(H23="","",I23*VLOOKUP(H23,2_Stammdaten_Mittel!$A$5:$J$14,7,0)/100),0)</f>
        <v/>
      </c>
      <c r="N23" s="16" t="str">
        <f aca="false">IFERROR(IF(H23="","",VLOOKUP(H23,2_Stammdaten_Mittel!$A$18:$B$24,2,0)),"")</f>
        <v/>
      </c>
      <c r="O23" s="16" t="str">
        <f aca="false">IFERROR(IF(H23="","",VLOOKUP(H23,2_Stammdaten_Mittel!$A$18:$E$24,5,0)),"")</f>
        <v/>
      </c>
      <c r="P23" s="6"/>
      <c r="Q23" s="6"/>
    </row>
    <row r="24" customFormat="false" ht="15" hidden="false" customHeight="false" outlineLevel="0" collapsed="false">
      <c r="A24" s="4"/>
      <c r="B24" s="4"/>
      <c r="C24" s="16" t="str">
        <f aca="false">IFERROR(VLOOKUP(B24,1_Stammdaten_Schlage!$A$4:$B$53,2,0),"")</f>
        <v/>
      </c>
      <c r="D24" s="4"/>
      <c r="E24" s="4"/>
      <c r="F24" s="4"/>
      <c r="G24" s="4"/>
      <c r="H24" s="4"/>
      <c r="I24" s="4"/>
      <c r="J24" s="17" t="str">
        <f aca="false">IFERROR(IF(H24="","",I24*VLOOKUP(H24,2_Stammdaten_Mittel!$A$5:$J$14,4,0)/100),0)</f>
        <v/>
      </c>
      <c r="K24" s="17" t="str">
        <f aca="false">IFERROR(IF(H24="","",I24*VLOOKUP(H24,2_Stammdaten_Mittel!$A$5:$J$14,5,0)/100),0)</f>
        <v/>
      </c>
      <c r="L24" s="17" t="str">
        <f aca="false">IFERROR(IF(H24="","",I24*VLOOKUP(H24,2_Stammdaten_Mittel!$A$5:$J$14,6,0)/100),0)</f>
        <v/>
      </c>
      <c r="M24" s="17" t="str">
        <f aca="false">IFERROR(IF(H24="","",I24*VLOOKUP(H24,2_Stammdaten_Mittel!$A$5:$J$14,7,0)/100),0)</f>
        <v/>
      </c>
      <c r="N24" s="16" t="str">
        <f aca="false">IFERROR(IF(H24="","",VLOOKUP(H24,2_Stammdaten_Mittel!$A$18:$B$24,2,0)),"")</f>
        <v/>
      </c>
      <c r="O24" s="16" t="str">
        <f aca="false">IFERROR(IF(H24="","",VLOOKUP(H24,2_Stammdaten_Mittel!$A$18:$E$24,5,0)),"")</f>
        <v/>
      </c>
      <c r="P24" s="4"/>
      <c r="Q24" s="4"/>
    </row>
    <row r="25" customFormat="false" ht="15" hidden="false" customHeight="false" outlineLevel="0" collapsed="false">
      <c r="A25" s="6"/>
      <c r="B25" s="6"/>
      <c r="C25" s="16" t="str">
        <f aca="false">IFERROR(VLOOKUP(B25,1_Stammdaten_Schlage!$A$4:$B$53,2,0),"")</f>
        <v/>
      </c>
      <c r="D25" s="6"/>
      <c r="E25" s="6"/>
      <c r="F25" s="6"/>
      <c r="G25" s="6"/>
      <c r="H25" s="6"/>
      <c r="I25" s="6"/>
      <c r="J25" s="17" t="str">
        <f aca="false">IFERROR(IF(H25="","",I25*VLOOKUP(H25,2_Stammdaten_Mittel!$A$5:$J$14,4,0)/100),0)</f>
        <v/>
      </c>
      <c r="K25" s="17" t="str">
        <f aca="false">IFERROR(IF(H25="","",I25*VLOOKUP(H25,2_Stammdaten_Mittel!$A$5:$J$14,5,0)/100),0)</f>
        <v/>
      </c>
      <c r="L25" s="17" t="str">
        <f aca="false">IFERROR(IF(H25="","",I25*VLOOKUP(H25,2_Stammdaten_Mittel!$A$5:$J$14,6,0)/100),0)</f>
        <v/>
      </c>
      <c r="M25" s="17" t="str">
        <f aca="false">IFERROR(IF(H25="","",I25*VLOOKUP(H25,2_Stammdaten_Mittel!$A$5:$J$14,7,0)/100),0)</f>
        <v/>
      </c>
      <c r="N25" s="16" t="str">
        <f aca="false">IFERROR(IF(H25="","",VLOOKUP(H25,2_Stammdaten_Mittel!$A$18:$B$24,2,0)),"")</f>
        <v/>
      </c>
      <c r="O25" s="16" t="str">
        <f aca="false">IFERROR(IF(H25="","",VLOOKUP(H25,2_Stammdaten_Mittel!$A$18:$E$24,5,0)),"")</f>
        <v/>
      </c>
      <c r="P25" s="6"/>
      <c r="Q25" s="6"/>
    </row>
    <row r="26" customFormat="false" ht="15" hidden="false" customHeight="false" outlineLevel="0" collapsed="false">
      <c r="A26" s="4"/>
      <c r="B26" s="4"/>
      <c r="C26" s="16" t="str">
        <f aca="false">IFERROR(VLOOKUP(B26,1_Stammdaten_Schlage!$A$4:$B$53,2,0),"")</f>
        <v/>
      </c>
      <c r="D26" s="4"/>
      <c r="E26" s="4"/>
      <c r="F26" s="4"/>
      <c r="G26" s="4"/>
      <c r="H26" s="4"/>
      <c r="I26" s="4"/>
      <c r="J26" s="17" t="str">
        <f aca="false">IFERROR(IF(H26="","",I26*VLOOKUP(H26,2_Stammdaten_Mittel!$A$5:$J$14,4,0)/100),0)</f>
        <v/>
      </c>
      <c r="K26" s="17" t="str">
        <f aca="false">IFERROR(IF(H26="","",I26*VLOOKUP(H26,2_Stammdaten_Mittel!$A$5:$J$14,5,0)/100),0)</f>
        <v/>
      </c>
      <c r="L26" s="17" t="str">
        <f aca="false">IFERROR(IF(H26="","",I26*VLOOKUP(H26,2_Stammdaten_Mittel!$A$5:$J$14,6,0)/100),0)</f>
        <v/>
      </c>
      <c r="M26" s="17" t="str">
        <f aca="false">IFERROR(IF(H26="","",I26*VLOOKUP(H26,2_Stammdaten_Mittel!$A$5:$J$14,7,0)/100),0)</f>
        <v/>
      </c>
      <c r="N26" s="16" t="str">
        <f aca="false">IFERROR(IF(H26="","",VLOOKUP(H26,2_Stammdaten_Mittel!$A$18:$B$24,2,0)),"")</f>
        <v/>
      </c>
      <c r="O26" s="16" t="str">
        <f aca="false">IFERROR(IF(H26="","",VLOOKUP(H26,2_Stammdaten_Mittel!$A$18:$E$24,5,0)),"")</f>
        <v/>
      </c>
      <c r="P26" s="4"/>
      <c r="Q26" s="4"/>
    </row>
    <row r="27" customFormat="false" ht="15" hidden="false" customHeight="false" outlineLevel="0" collapsed="false">
      <c r="A27" s="6"/>
      <c r="B27" s="6"/>
      <c r="C27" s="16" t="str">
        <f aca="false">IFERROR(VLOOKUP(B27,1_Stammdaten_Schlage!$A$4:$B$53,2,0),"")</f>
        <v/>
      </c>
      <c r="D27" s="6"/>
      <c r="E27" s="6"/>
      <c r="F27" s="6"/>
      <c r="G27" s="6"/>
      <c r="H27" s="6"/>
      <c r="I27" s="6"/>
      <c r="J27" s="17" t="str">
        <f aca="false">IFERROR(IF(H27="","",I27*VLOOKUP(H27,2_Stammdaten_Mittel!$A$5:$J$14,4,0)/100),0)</f>
        <v/>
      </c>
      <c r="K27" s="17" t="str">
        <f aca="false">IFERROR(IF(H27="","",I27*VLOOKUP(H27,2_Stammdaten_Mittel!$A$5:$J$14,5,0)/100),0)</f>
        <v/>
      </c>
      <c r="L27" s="17" t="str">
        <f aca="false">IFERROR(IF(H27="","",I27*VLOOKUP(H27,2_Stammdaten_Mittel!$A$5:$J$14,6,0)/100),0)</f>
        <v/>
      </c>
      <c r="M27" s="17" t="str">
        <f aca="false">IFERROR(IF(H27="","",I27*VLOOKUP(H27,2_Stammdaten_Mittel!$A$5:$J$14,7,0)/100),0)</f>
        <v/>
      </c>
      <c r="N27" s="16" t="str">
        <f aca="false">IFERROR(IF(H27="","",VLOOKUP(H27,2_Stammdaten_Mittel!$A$18:$B$24,2,0)),"")</f>
        <v/>
      </c>
      <c r="O27" s="16" t="str">
        <f aca="false">IFERROR(IF(H27="","",VLOOKUP(H27,2_Stammdaten_Mittel!$A$18:$E$24,5,0)),"")</f>
        <v/>
      </c>
      <c r="P27" s="6"/>
      <c r="Q27" s="6"/>
    </row>
    <row r="28" customFormat="false" ht="15" hidden="false" customHeight="false" outlineLevel="0" collapsed="false">
      <c r="A28" s="4"/>
      <c r="B28" s="4"/>
      <c r="C28" s="16" t="str">
        <f aca="false">IFERROR(VLOOKUP(B28,1_Stammdaten_Schlage!$A$4:$B$53,2,0),"")</f>
        <v/>
      </c>
      <c r="D28" s="4"/>
      <c r="E28" s="4"/>
      <c r="F28" s="4"/>
      <c r="G28" s="4"/>
      <c r="H28" s="4"/>
      <c r="I28" s="4"/>
      <c r="J28" s="17" t="str">
        <f aca="false">IFERROR(IF(H28="","",I28*VLOOKUP(H28,2_Stammdaten_Mittel!$A$5:$J$14,4,0)/100),0)</f>
        <v/>
      </c>
      <c r="K28" s="17" t="str">
        <f aca="false">IFERROR(IF(H28="","",I28*VLOOKUP(H28,2_Stammdaten_Mittel!$A$5:$J$14,5,0)/100),0)</f>
        <v/>
      </c>
      <c r="L28" s="17" t="str">
        <f aca="false">IFERROR(IF(H28="","",I28*VLOOKUP(H28,2_Stammdaten_Mittel!$A$5:$J$14,6,0)/100),0)</f>
        <v/>
      </c>
      <c r="M28" s="17" t="str">
        <f aca="false">IFERROR(IF(H28="","",I28*VLOOKUP(H28,2_Stammdaten_Mittel!$A$5:$J$14,7,0)/100),0)</f>
        <v/>
      </c>
      <c r="N28" s="16" t="str">
        <f aca="false">IFERROR(IF(H28="","",VLOOKUP(H28,2_Stammdaten_Mittel!$A$18:$B$24,2,0)),"")</f>
        <v/>
      </c>
      <c r="O28" s="16" t="str">
        <f aca="false">IFERROR(IF(H28="","",VLOOKUP(H28,2_Stammdaten_Mittel!$A$18:$E$24,5,0)),"")</f>
        <v/>
      </c>
      <c r="P28" s="4"/>
      <c r="Q28" s="4"/>
    </row>
    <row r="29" customFormat="false" ht="15" hidden="false" customHeight="false" outlineLevel="0" collapsed="false">
      <c r="A29" s="6"/>
      <c r="B29" s="6"/>
      <c r="C29" s="16" t="str">
        <f aca="false">IFERROR(VLOOKUP(B29,1_Stammdaten_Schlage!$A$4:$B$53,2,0),"")</f>
        <v/>
      </c>
      <c r="D29" s="6"/>
      <c r="E29" s="6"/>
      <c r="F29" s="6"/>
      <c r="G29" s="6"/>
      <c r="H29" s="6"/>
      <c r="I29" s="6"/>
      <c r="J29" s="17" t="str">
        <f aca="false">IFERROR(IF(H29="","",I29*VLOOKUP(H29,2_Stammdaten_Mittel!$A$5:$J$14,4,0)/100),0)</f>
        <v/>
      </c>
      <c r="K29" s="17" t="str">
        <f aca="false">IFERROR(IF(H29="","",I29*VLOOKUP(H29,2_Stammdaten_Mittel!$A$5:$J$14,5,0)/100),0)</f>
        <v/>
      </c>
      <c r="L29" s="17" t="str">
        <f aca="false">IFERROR(IF(H29="","",I29*VLOOKUP(H29,2_Stammdaten_Mittel!$A$5:$J$14,6,0)/100),0)</f>
        <v/>
      </c>
      <c r="M29" s="17" t="str">
        <f aca="false">IFERROR(IF(H29="","",I29*VLOOKUP(H29,2_Stammdaten_Mittel!$A$5:$J$14,7,0)/100),0)</f>
        <v/>
      </c>
      <c r="N29" s="16" t="str">
        <f aca="false">IFERROR(IF(H29="","",VLOOKUP(H29,2_Stammdaten_Mittel!$A$18:$B$24,2,0)),"")</f>
        <v/>
      </c>
      <c r="O29" s="16" t="str">
        <f aca="false">IFERROR(IF(H29="","",VLOOKUP(H29,2_Stammdaten_Mittel!$A$18:$E$24,5,0)),"")</f>
        <v/>
      </c>
      <c r="P29" s="6"/>
      <c r="Q29" s="6"/>
    </row>
    <row r="30" customFormat="false" ht="15" hidden="false" customHeight="false" outlineLevel="0" collapsed="false">
      <c r="A30" s="4"/>
      <c r="B30" s="4"/>
      <c r="C30" s="16" t="str">
        <f aca="false">IFERROR(VLOOKUP(B30,1_Stammdaten_Schlage!$A$4:$B$53,2,0),"")</f>
        <v/>
      </c>
      <c r="D30" s="4"/>
      <c r="E30" s="4"/>
      <c r="F30" s="4"/>
      <c r="G30" s="4"/>
      <c r="H30" s="4"/>
      <c r="I30" s="4"/>
      <c r="J30" s="17" t="str">
        <f aca="false">IFERROR(IF(H30="","",I30*VLOOKUP(H30,2_Stammdaten_Mittel!$A$5:$J$14,4,0)/100),0)</f>
        <v/>
      </c>
      <c r="K30" s="17" t="str">
        <f aca="false">IFERROR(IF(H30="","",I30*VLOOKUP(H30,2_Stammdaten_Mittel!$A$5:$J$14,5,0)/100),0)</f>
        <v/>
      </c>
      <c r="L30" s="17" t="str">
        <f aca="false">IFERROR(IF(H30="","",I30*VLOOKUP(H30,2_Stammdaten_Mittel!$A$5:$J$14,6,0)/100),0)</f>
        <v/>
      </c>
      <c r="M30" s="17" t="str">
        <f aca="false">IFERROR(IF(H30="","",I30*VLOOKUP(H30,2_Stammdaten_Mittel!$A$5:$J$14,7,0)/100),0)</f>
        <v/>
      </c>
      <c r="N30" s="16" t="str">
        <f aca="false">IFERROR(IF(H30="","",VLOOKUP(H30,2_Stammdaten_Mittel!$A$18:$B$24,2,0)),"")</f>
        <v/>
      </c>
      <c r="O30" s="16" t="str">
        <f aca="false">IFERROR(IF(H30="","",VLOOKUP(H30,2_Stammdaten_Mittel!$A$18:$E$24,5,0)),"")</f>
        <v/>
      </c>
      <c r="P30" s="4"/>
      <c r="Q30" s="4"/>
    </row>
    <row r="31" customFormat="false" ht="15" hidden="false" customHeight="false" outlineLevel="0" collapsed="false">
      <c r="A31" s="6"/>
      <c r="B31" s="6"/>
      <c r="C31" s="16" t="str">
        <f aca="false">IFERROR(VLOOKUP(B31,1_Stammdaten_Schlage!$A$4:$B$53,2,0),"")</f>
        <v/>
      </c>
      <c r="D31" s="6"/>
      <c r="E31" s="6"/>
      <c r="F31" s="6"/>
      <c r="G31" s="6"/>
      <c r="H31" s="6"/>
      <c r="I31" s="6"/>
      <c r="J31" s="17" t="str">
        <f aca="false">IFERROR(IF(H31="","",I31*VLOOKUP(H31,2_Stammdaten_Mittel!$A$5:$J$14,4,0)/100),0)</f>
        <v/>
      </c>
      <c r="K31" s="17" t="str">
        <f aca="false">IFERROR(IF(H31="","",I31*VLOOKUP(H31,2_Stammdaten_Mittel!$A$5:$J$14,5,0)/100),0)</f>
        <v/>
      </c>
      <c r="L31" s="17" t="str">
        <f aca="false">IFERROR(IF(H31="","",I31*VLOOKUP(H31,2_Stammdaten_Mittel!$A$5:$J$14,6,0)/100),0)</f>
        <v/>
      </c>
      <c r="M31" s="17" t="str">
        <f aca="false">IFERROR(IF(H31="","",I31*VLOOKUP(H31,2_Stammdaten_Mittel!$A$5:$J$14,7,0)/100),0)</f>
        <v/>
      </c>
      <c r="N31" s="16" t="str">
        <f aca="false">IFERROR(IF(H31="","",VLOOKUP(H31,2_Stammdaten_Mittel!$A$18:$B$24,2,0)),"")</f>
        <v/>
      </c>
      <c r="O31" s="16" t="str">
        <f aca="false">IFERROR(IF(H31="","",VLOOKUP(H31,2_Stammdaten_Mittel!$A$18:$E$24,5,0)),"")</f>
        <v/>
      </c>
      <c r="P31" s="6"/>
      <c r="Q31" s="6"/>
    </row>
    <row r="32" customFormat="false" ht="15" hidden="false" customHeight="false" outlineLevel="0" collapsed="false">
      <c r="A32" s="4"/>
      <c r="B32" s="4"/>
      <c r="C32" s="16" t="str">
        <f aca="false">IFERROR(VLOOKUP(B32,1_Stammdaten_Schlage!$A$4:$B$53,2,0),"")</f>
        <v/>
      </c>
      <c r="D32" s="4"/>
      <c r="E32" s="4"/>
      <c r="F32" s="4"/>
      <c r="G32" s="4"/>
      <c r="H32" s="4"/>
      <c r="I32" s="4"/>
      <c r="J32" s="17" t="str">
        <f aca="false">IFERROR(IF(H32="","",I32*VLOOKUP(H32,2_Stammdaten_Mittel!$A$5:$J$14,4,0)/100),0)</f>
        <v/>
      </c>
      <c r="K32" s="17" t="str">
        <f aca="false">IFERROR(IF(H32="","",I32*VLOOKUP(H32,2_Stammdaten_Mittel!$A$5:$J$14,5,0)/100),0)</f>
        <v/>
      </c>
      <c r="L32" s="17" t="str">
        <f aca="false">IFERROR(IF(H32="","",I32*VLOOKUP(H32,2_Stammdaten_Mittel!$A$5:$J$14,6,0)/100),0)</f>
        <v/>
      </c>
      <c r="M32" s="17" t="str">
        <f aca="false">IFERROR(IF(H32="","",I32*VLOOKUP(H32,2_Stammdaten_Mittel!$A$5:$J$14,7,0)/100),0)</f>
        <v/>
      </c>
      <c r="N32" s="16" t="str">
        <f aca="false">IFERROR(IF(H32="","",VLOOKUP(H32,2_Stammdaten_Mittel!$A$18:$B$24,2,0)),"")</f>
        <v/>
      </c>
      <c r="O32" s="16" t="str">
        <f aca="false">IFERROR(IF(H32="","",VLOOKUP(H32,2_Stammdaten_Mittel!$A$18:$E$24,5,0)),"")</f>
        <v/>
      </c>
      <c r="P32" s="4"/>
      <c r="Q32" s="4"/>
    </row>
    <row r="33" customFormat="false" ht="15" hidden="false" customHeight="false" outlineLevel="0" collapsed="false">
      <c r="A33" s="6"/>
      <c r="B33" s="6"/>
      <c r="C33" s="16" t="str">
        <f aca="false">IFERROR(VLOOKUP(B33,1_Stammdaten_Schlage!$A$4:$B$53,2,0),"")</f>
        <v/>
      </c>
      <c r="D33" s="6"/>
      <c r="E33" s="6"/>
      <c r="F33" s="6"/>
      <c r="G33" s="6"/>
      <c r="H33" s="6"/>
      <c r="I33" s="6"/>
      <c r="J33" s="17" t="str">
        <f aca="false">IFERROR(IF(H33="","",I33*VLOOKUP(H33,2_Stammdaten_Mittel!$A$5:$J$14,4,0)/100),0)</f>
        <v/>
      </c>
      <c r="K33" s="17" t="str">
        <f aca="false">IFERROR(IF(H33="","",I33*VLOOKUP(H33,2_Stammdaten_Mittel!$A$5:$J$14,5,0)/100),0)</f>
        <v/>
      </c>
      <c r="L33" s="17" t="str">
        <f aca="false">IFERROR(IF(H33="","",I33*VLOOKUP(H33,2_Stammdaten_Mittel!$A$5:$J$14,6,0)/100),0)</f>
        <v/>
      </c>
      <c r="M33" s="17" t="str">
        <f aca="false">IFERROR(IF(H33="","",I33*VLOOKUP(H33,2_Stammdaten_Mittel!$A$5:$J$14,7,0)/100),0)</f>
        <v/>
      </c>
      <c r="N33" s="16" t="str">
        <f aca="false">IFERROR(IF(H33="","",VLOOKUP(H33,2_Stammdaten_Mittel!$A$18:$B$24,2,0)),"")</f>
        <v/>
      </c>
      <c r="O33" s="16" t="str">
        <f aca="false">IFERROR(IF(H33="","",VLOOKUP(H33,2_Stammdaten_Mittel!$A$18:$E$24,5,0)),"")</f>
        <v/>
      </c>
      <c r="P33" s="6"/>
      <c r="Q33" s="6"/>
    </row>
    <row r="34" customFormat="false" ht="15" hidden="false" customHeight="false" outlineLevel="0" collapsed="false">
      <c r="A34" s="4"/>
      <c r="B34" s="4"/>
      <c r="C34" s="16" t="str">
        <f aca="false">IFERROR(VLOOKUP(B34,1_Stammdaten_Schlage!$A$4:$B$53,2,0),"")</f>
        <v/>
      </c>
      <c r="D34" s="4"/>
      <c r="E34" s="4"/>
      <c r="F34" s="4"/>
      <c r="G34" s="4"/>
      <c r="H34" s="4"/>
      <c r="I34" s="4"/>
      <c r="J34" s="17" t="str">
        <f aca="false">IFERROR(IF(H34="","",I34*VLOOKUP(H34,2_Stammdaten_Mittel!$A$5:$J$14,4,0)/100),0)</f>
        <v/>
      </c>
      <c r="K34" s="17" t="str">
        <f aca="false">IFERROR(IF(H34="","",I34*VLOOKUP(H34,2_Stammdaten_Mittel!$A$5:$J$14,5,0)/100),0)</f>
        <v/>
      </c>
      <c r="L34" s="17" t="str">
        <f aca="false">IFERROR(IF(H34="","",I34*VLOOKUP(H34,2_Stammdaten_Mittel!$A$5:$J$14,6,0)/100),0)</f>
        <v/>
      </c>
      <c r="M34" s="17" t="str">
        <f aca="false">IFERROR(IF(H34="","",I34*VLOOKUP(H34,2_Stammdaten_Mittel!$A$5:$J$14,7,0)/100),0)</f>
        <v/>
      </c>
      <c r="N34" s="16" t="str">
        <f aca="false">IFERROR(IF(H34="","",VLOOKUP(H34,2_Stammdaten_Mittel!$A$18:$B$24,2,0)),"")</f>
        <v/>
      </c>
      <c r="O34" s="16" t="str">
        <f aca="false">IFERROR(IF(H34="","",VLOOKUP(H34,2_Stammdaten_Mittel!$A$18:$E$24,5,0)),"")</f>
        <v/>
      </c>
      <c r="P34" s="4"/>
      <c r="Q34" s="4"/>
    </row>
    <row r="35" customFormat="false" ht="15" hidden="false" customHeight="false" outlineLevel="0" collapsed="false">
      <c r="A35" s="6"/>
      <c r="B35" s="6"/>
      <c r="C35" s="16" t="str">
        <f aca="false">IFERROR(VLOOKUP(B35,1_Stammdaten_Schlage!$A$4:$B$53,2,0),"")</f>
        <v/>
      </c>
      <c r="D35" s="6"/>
      <c r="E35" s="6"/>
      <c r="F35" s="6"/>
      <c r="G35" s="6"/>
      <c r="H35" s="6"/>
      <c r="I35" s="6"/>
      <c r="J35" s="17" t="str">
        <f aca="false">IFERROR(IF(H35="","",I35*VLOOKUP(H35,2_Stammdaten_Mittel!$A$5:$J$14,4,0)/100),0)</f>
        <v/>
      </c>
      <c r="K35" s="17" t="str">
        <f aca="false">IFERROR(IF(H35="","",I35*VLOOKUP(H35,2_Stammdaten_Mittel!$A$5:$J$14,5,0)/100),0)</f>
        <v/>
      </c>
      <c r="L35" s="17" t="str">
        <f aca="false">IFERROR(IF(H35="","",I35*VLOOKUP(H35,2_Stammdaten_Mittel!$A$5:$J$14,6,0)/100),0)</f>
        <v/>
      </c>
      <c r="M35" s="17" t="str">
        <f aca="false">IFERROR(IF(H35="","",I35*VLOOKUP(H35,2_Stammdaten_Mittel!$A$5:$J$14,7,0)/100),0)</f>
        <v/>
      </c>
      <c r="N35" s="16" t="str">
        <f aca="false">IFERROR(IF(H35="","",VLOOKUP(H35,2_Stammdaten_Mittel!$A$18:$B$24,2,0)),"")</f>
        <v/>
      </c>
      <c r="O35" s="16" t="str">
        <f aca="false">IFERROR(IF(H35="","",VLOOKUP(H35,2_Stammdaten_Mittel!$A$18:$E$24,5,0)),"")</f>
        <v/>
      </c>
      <c r="P35" s="6"/>
      <c r="Q35" s="6"/>
    </row>
    <row r="36" customFormat="false" ht="15" hidden="false" customHeight="false" outlineLevel="0" collapsed="false">
      <c r="A36" s="4"/>
      <c r="B36" s="4"/>
      <c r="C36" s="16" t="str">
        <f aca="false">IFERROR(VLOOKUP(B36,1_Stammdaten_Schlage!$A$4:$B$53,2,0),"")</f>
        <v/>
      </c>
      <c r="D36" s="4"/>
      <c r="E36" s="4"/>
      <c r="F36" s="4"/>
      <c r="G36" s="4"/>
      <c r="H36" s="4"/>
      <c r="I36" s="4"/>
      <c r="J36" s="17" t="str">
        <f aca="false">IFERROR(IF(H36="","",I36*VLOOKUP(H36,2_Stammdaten_Mittel!$A$5:$J$14,4,0)/100),0)</f>
        <v/>
      </c>
      <c r="K36" s="17" t="str">
        <f aca="false">IFERROR(IF(H36="","",I36*VLOOKUP(H36,2_Stammdaten_Mittel!$A$5:$J$14,5,0)/100),0)</f>
        <v/>
      </c>
      <c r="L36" s="17" t="str">
        <f aca="false">IFERROR(IF(H36="","",I36*VLOOKUP(H36,2_Stammdaten_Mittel!$A$5:$J$14,6,0)/100),0)</f>
        <v/>
      </c>
      <c r="M36" s="17" t="str">
        <f aca="false">IFERROR(IF(H36="","",I36*VLOOKUP(H36,2_Stammdaten_Mittel!$A$5:$J$14,7,0)/100),0)</f>
        <v/>
      </c>
      <c r="N36" s="16" t="str">
        <f aca="false">IFERROR(IF(H36="","",VLOOKUP(H36,2_Stammdaten_Mittel!$A$18:$B$24,2,0)),"")</f>
        <v/>
      </c>
      <c r="O36" s="16" t="str">
        <f aca="false">IFERROR(IF(H36="","",VLOOKUP(H36,2_Stammdaten_Mittel!$A$18:$E$24,5,0)),"")</f>
        <v/>
      </c>
      <c r="P36" s="4"/>
      <c r="Q36" s="4"/>
    </row>
    <row r="37" customFormat="false" ht="15" hidden="false" customHeight="false" outlineLevel="0" collapsed="false">
      <c r="A37" s="6"/>
      <c r="B37" s="6"/>
      <c r="C37" s="16" t="str">
        <f aca="false">IFERROR(VLOOKUP(B37,1_Stammdaten_Schlage!$A$4:$B$53,2,0),"")</f>
        <v/>
      </c>
      <c r="D37" s="6"/>
      <c r="E37" s="6"/>
      <c r="F37" s="6"/>
      <c r="G37" s="6"/>
      <c r="H37" s="6"/>
      <c r="I37" s="6"/>
      <c r="J37" s="17" t="str">
        <f aca="false">IFERROR(IF(H37="","",I37*VLOOKUP(H37,2_Stammdaten_Mittel!$A$5:$J$14,4,0)/100),0)</f>
        <v/>
      </c>
      <c r="K37" s="17" t="str">
        <f aca="false">IFERROR(IF(H37="","",I37*VLOOKUP(H37,2_Stammdaten_Mittel!$A$5:$J$14,5,0)/100),0)</f>
        <v/>
      </c>
      <c r="L37" s="17" t="str">
        <f aca="false">IFERROR(IF(H37="","",I37*VLOOKUP(H37,2_Stammdaten_Mittel!$A$5:$J$14,6,0)/100),0)</f>
        <v/>
      </c>
      <c r="M37" s="17" t="str">
        <f aca="false">IFERROR(IF(H37="","",I37*VLOOKUP(H37,2_Stammdaten_Mittel!$A$5:$J$14,7,0)/100),0)</f>
        <v/>
      </c>
      <c r="N37" s="16" t="str">
        <f aca="false">IFERROR(IF(H37="","",VLOOKUP(H37,2_Stammdaten_Mittel!$A$18:$B$24,2,0)),"")</f>
        <v/>
      </c>
      <c r="O37" s="16" t="str">
        <f aca="false">IFERROR(IF(H37="","",VLOOKUP(H37,2_Stammdaten_Mittel!$A$18:$E$24,5,0)),"")</f>
        <v/>
      </c>
      <c r="P37" s="6"/>
      <c r="Q37" s="6"/>
    </row>
    <row r="38" customFormat="false" ht="15" hidden="false" customHeight="false" outlineLevel="0" collapsed="false">
      <c r="A38" s="4"/>
      <c r="B38" s="4"/>
      <c r="C38" s="16" t="str">
        <f aca="false">IFERROR(VLOOKUP(B38,1_Stammdaten_Schlage!$A$4:$B$53,2,0),"")</f>
        <v/>
      </c>
      <c r="D38" s="4"/>
      <c r="E38" s="4"/>
      <c r="F38" s="4"/>
      <c r="G38" s="4"/>
      <c r="H38" s="4"/>
      <c r="I38" s="4"/>
      <c r="J38" s="17" t="str">
        <f aca="false">IFERROR(IF(H38="","",I38*VLOOKUP(H38,2_Stammdaten_Mittel!$A$5:$J$14,4,0)/100),0)</f>
        <v/>
      </c>
      <c r="K38" s="17" t="str">
        <f aca="false">IFERROR(IF(H38="","",I38*VLOOKUP(H38,2_Stammdaten_Mittel!$A$5:$J$14,5,0)/100),0)</f>
        <v/>
      </c>
      <c r="L38" s="17" t="str">
        <f aca="false">IFERROR(IF(H38="","",I38*VLOOKUP(H38,2_Stammdaten_Mittel!$A$5:$J$14,6,0)/100),0)</f>
        <v/>
      </c>
      <c r="M38" s="17" t="str">
        <f aca="false">IFERROR(IF(H38="","",I38*VLOOKUP(H38,2_Stammdaten_Mittel!$A$5:$J$14,7,0)/100),0)</f>
        <v/>
      </c>
      <c r="N38" s="16" t="str">
        <f aca="false">IFERROR(IF(H38="","",VLOOKUP(H38,2_Stammdaten_Mittel!$A$18:$B$24,2,0)),"")</f>
        <v/>
      </c>
      <c r="O38" s="16" t="str">
        <f aca="false">IFERROR(IF(H38="","",VLOOKUP(H38,2_Stammdaten_Mittel!$A$18:$E$24,5,0)),"")</f>
        <v/>
      </c>
      <c r="P38" s="4"/>
      <c r="Q38" s="4"/>
    </row>
    <row r="39" customFormat="false" ht="15" hidden="false" customHeight="false" outlineLevel="0" collapsed="false">
      <c r="A39" s="6"/>
      <c r="B39" s="6"/>
      <c r="C39" s="16" t="str">
        <f aca="false">IFERROR(VLOOKUP(B39,1_Stammdaten_Schlage!$A$4:$B$53,2,0),"")</f>
        <v/>
      </c>
      <c r="D39" s="6"/>
      <c r="E39" s="6"/>
      <c r="F39" s="6"/>
      <c r="G39" s="6"/>
      <c r="H39" s="6"/>
      <c r="I39" s="6"/>
      <c r="J39" s="17" t="str">
        <f aca="false">IFERROR(IF(H39="","",I39*VLOOKUP(H39,2_Stammdaten_Mittel!$A$5:$J$14,4,0)/100),0)</f>
        <v/>
      </c>
      <c r="K39" s="17" t="str">
        <f aca="false">IFERROR(IF(H39="","",I39*VLOOKUP(H39,2_Stammdaten_Mittel!$A$5:$J$14,5,0)/100),0)</f>
        <v/>
      </c>
      <c r="L39" s="17" t="str">
        <f aca="false">IFERROR(IF(H39="","",I39*VLOOKUP(H39,2_Stammdaten_Mittel!$A$5:$J$14,6,0)/100),0)</f>
        <v/>
      </c>
      <c r="M39" s="17" t="str">
        <f aca="false">IFERROR(IF(H39="","",I39*VLOOKUP(H39,2_Stammdaten_Mittel!$A$5:$J$14,7,0)/100),0)</f>
        <v/>
      </c>
      <c r="N39" s="16" t="str">
        <f aca="false">IFERROR(IF(H39="","",VLOOKUP(H39,2_Stammdaten_Mittel!$A$18:$B$24,2,0)),"")</f>
        <v/>
      </c>
      <c r="O39" s="16" t="str">
        <f aca="false">IFERROR(IF(H39="","",VLOOKUP(H39,2_Stammdaten_Mittel!$A$18:$E$24,5,0)),"")</f>
        <v/>
      </c>
      <c r="P39" s="6"/>
      <c r="Q39" s="6"/>
    </row>
    <row r="40" customFormat="false" ht="15" hidden="false" customHeight="false" outlineLevel="0" collapsed="false">
      <c r="A40" s="4"/>
      <c r="B40" s="4"/>
      <c r="C40" s="16" t="str">
        <f aca="false">IFERROR(VLOOKUP(B40,1_Stammdaten_Schlage!$A$4:$B$53,2,0),"")</f>
        <v/>
      </c>
      <c r="D40" s="4"/>
      <c r="E40" s="4"/>
      <c r="F40" s="4"/>
      <c r="G40" s="4"/>
      <c r="H40" s="4"/>
      <c r="I40" s="4"/>
      <c r="J40" s="17" t="str">
        <f aca="false">IFERROR(IF(H40="","",I40*VLOOKUP(H40,2_Stammdaten_Mittel!$A$5:$J$14,4,0)/100),0)</f>
        <v/>
      </c>
      <c r="K40" s="17" t="str">
        <f aca="false">IFERROR(IF(H40="","",I40*VLOOKUP(H40,2_Stammdaten_Mittel!$A$5:$J$14,5,0)/100),0)</f>
        <v/>
      </c>
      <c r="L40" s="17" t="str">
        <f aca="false">IFERROR(IF(H40="","",I40*VLOOKUP(H40,2_Stammdaten_Mittel!$A$5:$J$14,6,0)/100),0)</f>
        <v/>
      </c>
      <c r="M40" s="17" t="str">
        <f aca="false">IFERROR(IF(H40="","",I40*VLOOKUP(H40,2_Stammdaten_Mittel!$A$5:$J$14,7,0)/100),0)</f>
        <v/>
      </c>
      <c r="N40" s="16" t="str">
        <f aca="false">IFERROR(IF(H40="","",VLOOKUP(H40,2_Stammdaten_Mittel!$A$18:$B$24,2,0)),"")</f>
        <v/>
      </c>
      <c r="O40" s="16" t="str">
        <f aca="false">IFERROR(IF(H40="","",VLOOKUP(H40,2_Stammdaten_Mittel!$A$18:$E$24,5,0)),"")</f>
        <v/>
      </c>
      <c r="P40" s="4"/>
      <c r="Q40" s="4"/>
    </row>
    <row r="41" customFormat="false" ht="15" hidden="false" customHeight="false" outlineLevel="0" collapsed="false">
      <c r="A41" s="6"/>
      <c r="B41" s="6"/>
      <c r="C41" s="16" t="str">
        <f aca="false">IFERROR(VLOOKUP(B41,1_Stammdaten_Schlage!$A$4:$B$53,2,0),"")</f>
        <v/>
      </c>
      <c r="D41" s="6"/>
      <c r="E41" s="6"/>
      <c r="F41" s="6"/>
      <c r="G41" s="6"/>
      <c r="H41" s="6"/>
      <c r="I41" s="6"/>
      <c r="J41" s="17" t="str">
        <f aca="false">IFERROR(IF(H41="","",I41*VLOOKUP(H41,2_Stammdaten_Mittel!$A$5:$J$14,4,0)/100),0)</f>
        <v/>
      </c>
      <c r="K41" s="17" t="str">
        <f aca="false">IFERROR(IF(H41="","",I41*VLOOKUP(H41,2_Stammdaten_Mittel!$A$5:$J$14,5,0)/100),0)</f>
        <v/>
      </c>
      <c r="L41" s="17" t="str">
        <f aca="false">IFERROR(IF(H41="","",I41*VLOOKUP(H41,2_Stammdaten_Mittel!$A$5:$J$14,6,0)/100),0)</f>
        <v/>
      </c>
      <c r="M41" s="17" t="str">
        <f aca="false">IFERROR(IF(H41="","",I41*VLOOKUP(H41,2_Stammdaten_Mittel!$A$5:$J$14,7,0)/100),0)</f>
        <v/>
      </c>
      <c r="N41" s="16" t="str">
        <f aca="false">IFERROR(IF(H41="","",VLOOKUP(H41,2_Stammdaten_Mittel!$A$18:$B$24,2,0)),"")</f>
        <v/>
      </c>
      <c r="O41" s="16" t="str">
        <f aca="false">IFERROR(IF(H41="","",VLOOKUP(H41,2_Stammdaten_Mittel!$A$18:$E$24,5,0)),"")</f>
        <v/>
      </c>
      <c r="P41" s="6"/>
      <c r="Q41" s="6"/>
    </row>
    <row r="42" customFormat="false" ht="15" hidden="false" customHeight="false" outlineLevel="0" collapsed="false">
      <c r="A42" s="4"/>
      <c r="B42" s="4"/>
      <c r="C42" s="16" t="str">
        <f aca="false">IFERROR(VLOOKUP(B42,1_Stammdaten_Schlage!$A$4:$B$53,2,0),"")</f>
        <v/>
      </c>
      <c r="D42" s="4"/>
      <c r="E42" s="4"/>
      <c r="F42" s="4"/>
      <c r="G42" s="4"/>
      <c r="H42" s="4"/>
      <c r="I42" s="4"/>
      <c r="J42" s="17" t="str">
        <f aca="false">IFERROR(IF(H42="","",I42*VLOOKUP(H42,2_Stammdaten_Mittel!$A$5:$J$14,4,0)/100),0)</f>
        <v/>
      </c>
      <c r="K42" s="17" t="str">
        <f aca="false">IFERROR(IF(H42="","",I42*VLOOKUP(H42,2_Stammdaten_Mittel!$A$5:$J$14,5,0)/100),0)</f>
        <v/>
      </c>
      <c r="L42" s="17" t="str">
        <f aca="false">IFERROR(IF(H42="","",I42*VLOOKUP(H42,2_Stammdaten_Mittel!$A$5:$J$14,6,0)/100),0)</f>
        <v/>
      </c>
      <c r="M42" s="17" t="str">
        <f aca="false">IFERROR(IF(H42="","",I42*VLOOKUP(H42,2_Stammdaten_Mittel!$A$5:$J$14,7,0)/100),0)</f>
        <v/>
      </c>
      <c r="N42" s="16" t="str">
        <f aca="false">IFERROR(IF(H42="","",VLOOKUP(H42,2_Stammdaten_Mittel!$A$18:$B$24,2,0)),"")</f>
        <v/>
      </c>
      <c r="O42" s="16" t="str">
        <f aca="false">IFERROR(IF(H42="","",VLOOKUP(H42,2_Stammdaten_Mittel!$A$18:$E$24,5,0)),"")</f>
        <v/>
      </c>
      <c r="P42" s="4"/>
      <c r="Q42" s="4"/>
    </row>
    <row r="43" customFormat="false" ht="15" hidden="false" customHeight="false" outlineLevel="0" collapsed="false">
      <c r="A43" s="6"/>
      <c r="B43" s="6"/>
      <c r="C43" s="16" t="str">
        <f aca="false">IFERROR(VLOOKUP(B43,1_Stammdaten_Schlage!$A$4:$B$53,2,0),"")</f>
        <v/>
      </c>
      <c r="D43" s="6"/>
      <c r="E43" s="6"/>
      <c r="F43" s="6"/>
      <c r="G43" s="6"/>
      <c r="H43" s="6"/>
      <c r="I43" s="6"/>
      <c r="J43" s="17" t="str">
        <f aca="false">IFERROR(IF(H43="","",I43*VLOOKUP(H43,2_Stammdaten_Mittel!$A$5:$J$14,4,0)/100),0)</f>
        <v/>
      </c>
      <c r="K43" s="17" t="str">
        <f aca="false">IFERROR(IF(H43="","",I43*VLOOKUP(H43,2_Stammdaten_Mittel!$A$5:$J$14,5,0)/100),0)</f>
        <v/>
      </c>
      <c r="L43" s="17" t="str">
        <f aca="false">IFERROR(IF(H43="","",I43*VLOOKUP(H43,2_Stammdaten_Mittel!$A$5:$J$14,6,0)/100),0)</f>
        <v/>
      </c>
      <c r="M43" s="17" t="str">
        <f aca="false">IFERROR(IF(H43="","",I43*VLOOKUP(H43,2_Stammdaten_Mittel!$A$5:$J$14,7,0)/100),0)</f>
        <v/>
      </c>
      <c r="N43" s="16" t="str">
        <f aca="false">IFERROR(IF(H43="","",VLOOKUP(H43,2_Stammdaten_Mittel!$A$18:$B$24,2,0)),"")</f>
        <v/>
      </c>
      <c r="O43" s="16" t="str">
        <f aca="false">IFERROR(IF(H43="","",VLOOKUP(H43,2_Stammdaten_Mittel!$A$18:$E$24,5,0)),"")</f>
        <v/>
      </c>
      <c r="P43" s="6"/>
      <c r="Q43" s="6"/>
    </row>
    <row r="44" customFormat="false" ht="15" hidden="false" customHeight="false" outlineLevel="0" collapsed="false">
      <c r="A44" s="4"/>
      <c r="B44" s="4"/>
      <c r="C44" s="16" t="str">
        <f aca="false">IFERROR(VLOOKUP(B44,1_Stammdaten_Schlage!$A$4:$B$53,2,0),"")</f>
        <v/>
      </c>
      <c r="D44" s="4"/>
      <c r="E44" s="4"/>
      <c r="F44" s="4"/>
      <c r="G44" s="4"/>
      <c r="H44" s="4"/>
      <c r="I44" s="4"/>
      <c r="J44" s="17" t="str">
        <f aca="false">IFERROR(IF(H44="","",I44*VLOOKUP(H44,2_Stammdaten_Mittel!$A$5:$J$14,4,0)/100),0)</f>
        <v/>
      </c>
      <c r="K44" s="17" t="str">
        <f aca="false">IFERROR(IF(H44="","",I44*VLOOKUP(H44,2_Stammdaten_Mittel!$A$5:$J$14,5,0)/100),0)</f>
        <v/>
      </c>
      <c r="L44" s="17" t="str">
        <f aca="false">IFERROR(IF(H44="","",I44*VLOOKUP(H44,2_Stammdaten_Mittel!$A$5:$J$14,6,0)/100),0)</f>
        <v/>
      </c>
      <c r="M44" s="17" t="str">
        <f aca="false">IFERROR(IF(H44="","",I44*VLOOKUP(H44,2_Stammdaten_Mittel!$A$5:$J$14,7,0)/100),0)</f>
        <v/>
      </c>
      <c r="N44" s="16" t="str">
        <f aca="false">IFERROR(IF(H44="","",VLOOKUP(H44,2_Stammdaten_Mittel!$A$18:$B$24,2,0)),"")</f>
        <v/>
      </c>
      <c r="O44" s="16" t="str">
        <f aca="false">IFERROR(IF(H44="","",VLOOKUP(H44,2_Stammdaten_Mittel!$A$18:$E$24,5,0)),"")</f>
        <v/>
      </c>
      <c r="P44" s="4"/>
      <c r="Q44" s="4"/>
    </row>
    <row r="45" customFormat="false" ht="15" hidden="false" customHeight="false" outlineLevel="0" collapsed="false">
      <c r="A45" s="6"/>
      <c r="B45" s="6"/>
      <c r="C45" s="16" t="str">
        <f aca="false">IFERROR(VLOOKUP(B45,1_Stammdaten_Schlage!$A$4:$B$53,2,0),"")</f>
        <v/>
      </c>
      <c r="D45" s="6"/>
      <c r="E45" s="6"/>
      <c r="F45" s="6"/>
      <c r="G45" s="6"/>
      <c r="H45" s="6"/>
      <c r="I45" s="6"/>
      <c r="J45" s="17" t="str">
        <f aca="false">IFERROR(IF(H45="","",I45*VLOOKUP(H45,2_Stammdaten_Mittel!$A$5:$J$14,4,0)/100),0)</f>
        <v/>
      </c>
      <c r="K45" s="17" t="str">
        <f aca="false">IFERROR(IF(H45="","",I45*VLOOKUP(H45,2_Stammdaten_Mittel!$A$5:$J$14,5,0)/100),0)</f>
        <v/>
      </c>
      <c r="L45" s="17" t="str">
        <f aca="false">IFERROR(IF(H45="","",I45*VLOOKUP(H45,2_Stammdaten_Mittel!$A$5:$J$14,6,0)/100),0)</f>
        <v/>
      </c>
      <c r="M45" s="17" t="str">
        <f aca="false">IFERROR(IF(H45="","",I45*VLOOKUP(H45,2_Stammdaten_Mittel!$A$5:$J$14,7,0)/100),0)</f>
        <v/>
      </c>
      <c r="N45" s="16" t="str">
        <f aca="false">IFERROR(IF(H45="","",VLOOKUP(H45,2_Stammdaten_Mittel!$A$18:$B$24,2,0)),"")</f>
        <v/>
      </c>
      <c r="O45" s="16" t="str">
        <f aca="false">IFERROR(IF(H45="","",VLOOKUP(H45,2_Stammdaten_Mittel!$A$18:$E$24,5,0)),"")</f>
        <v/>
      </c>
      <c r="P45" s="6"/>
      <c r="Q45" s="6"/>
    </row>
    <row r="46" customFormat="false" ht="15" hidden="false" customHeight="false" outlineLevel="0" collapsed="false">
      <c r="A46" s="4"/>
      <c r="B46" s="4"/>
      <c r="C46" s="16" t="str">
        <f aca="false">IFERROR(VLOOKUP(B46,1_Stammdaten_Schlage!$A$4:$B$53,2,0),"")</f>
        <v/>
      </c>
      <c r="D46" s="4"/>
      <c r="E46" s="4"/>
      <c r="F46" s="4"/>
      <c r="G46" s="4"/>
      <c r="H46" s="4"/>
      <c r="I46" s="4"/>
      <c r="J46" s="17" t="str">
        <f aca="false">IFERROR(IF(H46="","",I46*VLOOKUP(H46,2_Stammdaten_Mittel!$A$5:$J$14,4,0)/100),0)</f>
        <v/>
      </c>
      <c r="K46" s="17" t="str">
        <f aca="false">IFERROR(IF(H46="","",I46*VLOOKUP(H46,2_Stammdaten_Mittel!$A$5:$J$14,5,0)/100),0)</f>
        <v/>
      </c>
      <c r="L46" s="17" t="str">
        <f aca="false">IFERROR(IF(H46="","",I46*VLOOKUP(H46,2_Stammdaten_Mittel!$A$5:$J$14,6,0)/100),0)</f>
        <v/>
      </c>
      <c r="M46" s="17" t="str">
        <f aca="false">IFERROR(IF(H46="","",I46*VLOOKUP(H46,2_Stammdaten_Mittel!$A$5:$J$14,7,0)/100),0)</f>
        <v/>
      </c>
      <c r="N46" s="16" t="str">
        <f aca="false">IFERROR(IF(H46="","",VLOOKUP(H46,2_Stammdaten_Mittel!$A$18:$B$24,2,0)),"")</f>
        <v/>
      </c>
      <c r="O46" s="16" t="str">
        <f aca="false">IFERROR(IF(H46="","",VLOOKUP(H46,2_Stammdaten_Mittel!$A$18:$E$24,5,0)),"")</f>
        <v/>
      </c>
      <c r="P46" s="4"/>
      <c r="Q46" s="4"/>
    </row>
    <row r="47" customFormat="false" ht="15" hidden="false" customHeight="false" outlineLevel="0" collapsed="false">
      <c r="A47" s="6"/>
      <c r="B47" s="6"/>
      <c r="C47" s="16" t="str">
        <f aca="false">IFERROR(VLOOKUP(B47,1_Stammdaten_Schlage!$A$4:$B$53,2,0),"")</f>
        <v/>
      </c>
      <c r="D47" s="6"/>
      <c r="E47" s="6"/>
      <c r="F47" s="6"/>
      <c r="G47" s="6"/>
      <c r="H47" s="6"/>
      <c r="I47" s="6"/>
      <c r="J47" s="17" t="str">
        <f aca="false">IFERROR(IF(H47="","",I47*VLOOKUP(H47,2_Stammdaten_Mittel!$A$5:$J$14,4,0)/100),0)</f>
        <v/>
      </c>
      <c r="K47" s="17" t="str">
        <f aca="false">IFERROR(IF(H47="","",I47*VLOOKUP(H47,2_Stammdaten_Mittel!$A$5:$J$14,5,0)/100),0)</f>
        <v/>
      </c>
      <c r="L47" s="17" t="str">
        <f aca="false">IFERROR(IF(H47="","",I47*VLOOKUP(H47,2_Stammdaten_Mittel!$A$5:$J$14,6,0)/100),0)</f>
        <v/>
      </c>
      <c r="M47" s="17" t="str">
        <f aca="false">IFERROR(IF(H47="","",I47*VLOOKUP(H47,2_Stammdaten_Mittel!$A$5:$J$14,7,0)/100),0)</f>
        <v/>
      </c>
      <c r="N47" s="16" t="str">
        <f aca="false">IFERROR(IF(H47="","",VLOOKUP(H47,2_Stammdaten_Mittel!$A$18:$B$24,2,0)),"")</f>
        <v/>
      </c>
      <c r="O47" s="16" t="str">
        <f aca="false">IFERROR(IF(H47="","",VLOOKUP(H47,2_Stammdaten_Mittel!$A$18:$E$24,5,0)),"")</f>
        <v/>
      </c>
      <c r="P47" s="6"/>
      <c r="Q47" s="6"/>
    </row>
    <row r="48" customFormat="false" ht="15" hidden="false" customHeight="false" outlineLevel="0" collapsed="false">
      <c r="A48" s="4"/>
      <c r="B48" s="4"/>
      <c r="C48" s="16" t="str">
        <f aca="false">IFERROR(VLOOKUP(B48,1_Stammdaten_Schlage!$A$4:$B$53,2,0),"")</f>
        <v/>
      </c>
      <c r="D48" s="4"/>
      <c r="E48" s="4"/>
      <c r="F48" s="4"/>
      <c r="G48" s="4"/>
      <c r="H48" s="4"/>
      <c r="I48" s="4"/>
      <c r="J48" s="17" t="str">
        <f aca="false">IFERROR(IF(H48="","",I48*VLOOKUP(H48,2_Stammdaten_Mittel!$A$5:$J$14,4,0)/100),0)</f>
        <v/>
      </c>
      <c r="K48" s="17" t="str">
        <f aca="false">IFERROR(IF(H48="","",I48*VLOOKUP(H48,2_Stammdaten_Mittel!$A$5:$J$14,5,0)/100),0)</f>
        <v/>
      </c>
      <c r="L48" s="17" t="str">
        <f aca="false">IFERROR(IF(H48="","",I48*VLOOKUP(H48,2_Stammdaten_Mittel!$A$5:$J$14,6,0)/100),0)</f>
        <v/>
      </c>
      <c r="M48" s="17" t="str">
        <f aca="false">IFERROR(IF(H48="","",I48*VLOOKUP(H48,2_Stammdaten_Mittel!$A$5:$J$14,7,0)/100),0)</f>
        <v/>
      </c>
      <c r="N48" s="16" t="str">
        <f aca="false">IFERROR(IF(H48="","",VLOOKUP(H48,2_Stammdaten_Mittel!$A$18:$B$24,2,0)),"")</f>
        <v/>
      </c>
      <c r="O48" s="16" t="str">
        <f aca="false">IFERROR(IF(H48="","",VLOOKUP(H48,2_Stammdaten_Mittel!$A$18:$E$24,5,0)),"")</f>
        <v/>
      </c>
      <c r="P48" s="4"/>
      <c r="Q48" s="4"/>
    </row>
    <row r="49" customFormat="false" ht="15" hidden="false" customHeight="false" outlineLevel="0" collapsed="false">
      <c r="A49" s="6"/>
      <c r="B49" s="6"/>
      <c r="C49" s="16" t="str">
        <f aca="false">IFERROR(VLOOKUP(B49,1_Stammdaten_Schlage!$A$4:$B$53,2,0),"")</f>
        <v/>
      </c>
      <c r="D49" s="6"/>
      <c r="E49" s="6"/>
      <c r="F49" s="6"/>
      <c r="G49" s="6"/>
      <c r="H49" s="6"/>
      <c r="I49" s="6"/>
      <c r="J49" s="17" t="str">
        <f aca="false">IFERROR(IF(H49="","",I49*VLOOKUP(H49,2_Stammdaten_Mittel!$A$5:$J$14,4,0)/100),0)</f>
        <v/>
      </c>
      <c r="K49" s="17" t="str">
        <f aca="false">IFERROR(IF(H49="","",I49*VLOOKUP(H49,2_Stammdaten_Mittel!$A$5:$J$14,5,0)/100),0)</f>
        <v/>
      </c>
      <c r="L49" s="17" t="str">
        <f aca="false">IFERROR(IF(H49="","",I49*VLOOKUP(H49,2_Stammdaten_Mittel!$A$5:$J$14,6,0)/100),0)</f>
        <v/>
      </c>
      <c r="M49" s="17" t="str">
        <f aca="false">IFERROR(IF(H49="","",I49*VLOOKUP(H49,2_Stammdaten_Mittel!$A$5:$J$14,7,0)/100),0)</f>
        <v/>
      </c>
      <c r="N49" s="16" t="str">
        <f aca="false">IFERROR(IF(H49="","",VLOOKUP(H49,2_Stammdaten_Mittel!$A$18:$B$24,2,0)),"")</f>
        <v/>
      </c>
      <c r="O49" s="16" t="str">
        <f aca="false">IFERROR(IF(H49="","",VLOOKUP(H49,2_Stammdaten_Mittel!$A$18:$E$24,5,0)),"")</f>
        <v/>
      </c>
      <c r="P49" s="6"/>
      <c r="Q49" s="6"/>
    </row>
    <row r="50" customFormat="false" ht="15" hidden="false" customHeight="false" outlineLevel="0" collapsed="false">
      <c r="A50" s="4"/>
      <c r="B50" s="4"/>
      <c r="C50" s="16" t="str">
        <f aca="false">IFERROR(VLOOKUP(B50,1_Stammdaten_Schlage!$A$4:$B$53,2,0),"")</f>
        <v/>
      </c>
      <c r="D50" s="4"/>
      <c r="E50" s="4"/>
      <c r="F50" s="4"/>
      <c r="G50" s="4"/>
      <c r="H50" s="4"/>
      <c r="I50" s="4"/>
      <c r="J50" s="17" t="str">
        <f aca="false">IFERROR(IF(H50="","",I50*VLOOKUP(H50,2_Stammdaten_Mittel!$A$5:$J$14,4,0)/100),0)</f>
        <v/>
      </c>
      <c r="K50" s="17" t="str">
        <f aca="false">IFERROR(IF(H50="","",I50*VLOOKUP(H50,2_Stammdaten_Mittel!$A$5:$J$14,5,0)/100),0)</f>
        <v/>
      </c>
      <c r="L50" s="17" t="str">
        <f aca="false">IFERROR(IF(H50="","",I50*VLOOKUP(H50,2_Stammdaten_Mittel!$A$5:$J$14,6,0)/100),0)</f>
        <v/>
      </c>
      <c r="M50" s="17" t="str">
        <f aca="false">IFERROR(IF(H50="","",I50*VLOOKUP(H50,2_Stammdaten_Mittel!$A$5:$J$14,7,0)/100),0)</f>
        <v/>
      </c>
      <c r="N50" s="16" t="str">
        <f aca="false">IFERROR(IF(H50="","",VLOOKUP(H50,2_Stammdaten_Mittel!$A$18:$B$24,2,0)),"")</f>
        <v/>
      </c>
      <c r="O50" s="16" t="str">
        <f aca="false">IFERROR(IF(H50="","",VLOOKUP(H50,2_Stammdaten_Mittel!$A$18:$E$24,5,0)),"")</f>
        <v/>
      </c>
      <c r="P50" s="4"/>
      <c r="Q50" s="4"/>
    </row>
    <row r="51" customFormat="false" ht="15" hidden="false" customHeight="false" outlineLevel="0" collapsed="false">
      <c r="A51" s="6"/>
      <c r="B51" s="6"/>
      <c r="C51" s="16" t="str">
        <f aca="false">IFERROR(VLOOKUP(B51,1_Stammdaten_Schlage!$A$4:$B$53,2,0),"")</f>
        <v/>
      </c>
      <c r="D51" s="6"/>
      <c r="E51" s="6"/>
      <c r="F51" s="6"/>
      <c r="G51" s="6"/>
      <c r="H51" s="6"/>
      <c r="I51" s="6"/>
      <c r="J51" s="17" t="str">
        <f aca="false">IFERROR(IF(H51="","",I51*VLOOKUP(H51,2_Stammdaten_Mittel!$A$5:$J$14,4,0)/100),0)</f>
        <v/>
      </c>
      <c r="K51" s="17" t="str">
        <f aca="false">IFERROR(IF(H51="","",I51*VLOOKUP(H51,2_Stammdaten_Mittel!$A$5:$J$14,5,0)/100),0)</f>
        <v/>
      </c>
      <c r="L51" s="17" t="str">
        <f aca="false">IFERROR(IF(H51="","",I51*VLOOKUP(H51,2_Stammdaten_Mittel!$A$5:$J$14,6,0)/100),0)</f>
        <v/>
      </c>
      <c r="M51" s="17" t="str">
        <f aca="false">IFERROR(IF(H51="","",I51*VLOOKUP(H51,2_Stammdaten_Mittel!$A$5:$J$14,7,0)/100),0)</f>
        <v/>
      </c>
      <c r="N51" s="16" t="str">
        <f aca="false">IFERROR(IF(H51="","",VLOOKUP(H51,2_Stammdaten_Mittel!$A$18:$B$24,2,0)),"")</f>
        <v/>
      </c>
      <c r="O51" s="16" t="str">
        <f aca="false">IFERROR(IF(H51="","",VLOOKUP(H51,2_Stammdaten_Mittel!$A$18:$E$24,5,0)),"")</f>
        <v/>
      </c>
      <c r="P51" s="6"/>
      <c r="Q51" s="6"/>
    </row>
    <row r="52" customFormat="false" ht="15" hidden="false" customHeight="false" outlineLevel="0" collapsed="false">
      <c r="A52" s="4"/>
      <c r="B52" s="4"/>
      <c r="C52" s="16" t="str">
        <f aca="false">IFERROR(VLOOKUP(B52,1_Stammdaten_Schlage!$A$4:$B$53,2,0),"")</f>
        <v/>
      </c>
      <c r="D52" s="4"/>
      <c r="E52" s="4"/>
      <c r="F52" s="4"/>
      <c r="G52" s="4"/>
      <c r="H52" s="4"/>
      <c r="I52" s="4"/>
      <c r="J52" s="17" t="str">
        <f aca="false">IFERROR(IF(H52="","",I52*VLOOKUP(H52,2_Stammdaten_Mittel!$A$5:$J$14,4,0)/100),0)</f>
        <v/>
      </c>
      <c r="K52" s="17" t="str">
        <f aca="false">IFERROR(IF(H52="","",I52*VLOOKUP(H52,2_Stammdaten_Mittel!$A$5:$J$14,5,0)/100),0)</f>
        <v/>
      </c>
      <c r="L52" s="17" t="str">
        <f aca="false">IFERROR(IF(H52="","",I52*VLOOKUP(H52,2_Stammdaten_Mittel!$A$5:$J$14,6,0)/100),0)</f>
        <v/>
      </c>
      <c r="M52" s="17" t="str">
        <f aca="false">IFERROR(IF(H52="","",I52*VLOOKUP(H52,2_Stammdaten_Mittel!$A$5:$J$14,7,0)/100),0)</f>
        <v/>
      </c>
      <c r="N52" s="16" t="str">
        <f aca="false">IFERROR(IF(H52="","",VLOOKUP(H52,2_Stammdaten_Mittel!$A$18:$B$24,2,0)),"")</f>
        <v/>
      </c>
      <c r="O52" s="16" t="str">
        <f aca="false">IFERROR(IF(H52="","",VLOOKUP(H52,2_Stammdaten_Mittel!$A$18:$E$24,5,0)),"")</f>
        <v/>
      </c>
      <c r="P52" s="4"/>
      <c r="Q52" s="4"/>
    </row>
    <row r="53" customFormat="false" ht="15" hidden="false" customHeight="false" outlineLevel="0" collapsed="false">
      <c r="A53" s="6"/>
      <c r="B53" s="6"/>
      <c r="C53" s="16" t="str">
        <f aca="false">IFERROR(VLOOKUP(B53,1_Stammdaten_Schlage!$A$4:$B$53,2,0),"")</f>
        <v/>
      </c>
      <c r="D53" s="6"/>
      <c r="E53" s="6"/>
      <c r="F53" s="6"/>
      <c r="G53" s="6"/>
      <c r="H53" s="6"/>
      <c r="I53" s="6"/>
      <c r="J53" s="17" t="str">
        <f aca="false">IFERROR(IF(H53="","",I53*VLOOKUP(H53,2_Stammdaten_Mittel!$A$5:$J$14,4,0)/100),0)</f>
        <v/>
      </c>
      <c r="K53" s="17" t="str">
        <f aca="false">IFERROR(IF(H53="","",I53*VLOOKUP(H53,2_Stammdaten_Mittel!$A$5:$J$14,5,0)/100),0)</f>
        <v/>
      </c>
      <c r="L53" s="17" t="str">
        <f aca="false">IFERROR(IF(H53="","",I53*VLOOKUP(H53,2_Stammdaten_Mittel!$A$5:$J$14,6,0)/100),0)</f>
        <v/>
      </c>
      <c r="M53" s="17" t="str">
        <f aca="false">IFERROR(IF(H53="","",I53*VLOOKUP(H53,2_Stammdaten_Mittel!$A$5:$J$14,7,0)/100),0)</f>
        <v/>
      </c>
      <c r="N53" s="16" t="str">
        <f aca="false">IFERROR(IF(H53="","",VLOOKUP(H53,2_Stammdaten_Mittel!$A$18:$B$24,2,0)),"")</f>
        <v/>
      </c>
      <c r="O53" s="16" t="str">
        <f aca="false">IFERROR(IF(H53="","",VLOOKUP(H53,2_Stammdaten_Mittel!$A$18:$E$24,5,0)),"")</f>
        <v/>
      </c>
      <c r="P53" s="6"/>
      <c r="Q53" s="6"/>
    </row>
    <row r="54" customFormat="false" ht="15" hidden="false" customHeight="false" outlineLevel="0" collapsed="false">
      <c r="A54" s="4"/>
      <c r="B54" s="4"/>
      <c r="C54" s="16" t="str">
        <f aca="false">IFERROR(VLOOKUP(B54,1_Stammdaten_Schlage!$A$4:$B$53,2,0),"")</f>
        <v/>
      </c>
      <c r="D54" s="4"/>
      <c r="E54" s="4"/>
      <c r="F54" s="4"/>
      <c r="G54" s="4"/>
      <c r="H54" s="4"/>
      <c r="I54" s="4"/>
      <c r="J54" s="17" t="str">
        <f aca="false">IFERROR(IF(H54="","",I54*VLOOKUP(H54,2_Stammdaten_Mittel!$A$5:$J$14,4,0)/100),0)</f>
        <v/>
      </c>
      <c r="K54" s="17" t="str">
        <f aca="false">IFERROR(IF(H54="","",I54*VLOOKUP(H54,2_Stammdaten_Mittel!$A$5:$J$14,5,0)/100),0)</f>
        <v/>
      </c>
      <c r="L54" s="17" t="str">
        <f aca="false">IFERROR(IF(H54="","",I54*VLOOKUP(H54,2_Stammdaten_Mittel!$A$5:$J$14,6,0)/100),0)</f>
        <v/>
      </c>
      <c r="M54" s="17" t="str">
        <f aca="false">IFERROR(IF(H54="","",I54*VLOOKUP(H54,2_Stammdaten_Mittel!$A$5:$J$14,7,0)/100),0)</f>
        <v/>
      </c>
      <c r="N54" s="16" t="str">
        <f aca="false">IFERROR(IF(H54="","",VLOOKUP(H54,2_Stammdaten_Mittel!$A$18:$B$24,2,0)),"")</f>
        <v/>
      </c>
      <c r="O54" s="16" t="str">
        <f aca="false">IFERROR(IF(H54="","",VLOOKUP(H54,2_Stammdaten_Mittel!$A$18:$E$24,5,0)),"")</f>
        <v/>
      </c>
      <c r="P54" s="4"/>
      <c r="Q54" s="4"/>
    </row>
  </sheetData>
  <mergeCells count="7">
    <mergeCell ref="A1:Q1"/>
    <mergeCell ref="A2:Q2"/>
    <mergeCell ref="A3:C3"/>
    <mergeCell ref="D3:F3"/>
    <mergeCell ref="G3:K3"/>
    <mergeCell ref="L3:O3"/>
    <mergeCell ref="P3:Q3"/>
  </mergeCells>
  <dataValidations count="1">
    <dataValidation allowBlank="false" errorStyle="stop" operator="between" showDropDown="false" showErrorMessage="false" showInputMessage="false" sqref="G5:G54" type="list">
      <formula1>"Mineraldüngung,Org.Düngung,Pflanzenschutz,Aussaat,Bodenbearbeitung,Ernte,Sonstiges"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28"/>
  </cols>
  <sheetData>
    <row r="1" customFormat="false" ht="27.75" hidden="false" customHeight="true" outlineLevel="0" collapsed="false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true" outlineLevel="0" collapsed="false">
      <c r="A3" s="8" t="s">
        <v>173</v>
      </c>
      <c r="B3" s="8"/>
      <c r="C3" s="8"/>
      <c r="D3" s="8"/>
    </row>
    <row r="4" customFormat="false" ht="36" hidden="false" customHeight="true" outlineLevel="0" collapsed="false">
      <c r="A4" s="19" t="s">
        <v>84</v>
      </c>
      <c r="B4" s="19" t="s">
        <v>174</v>
      </c>
      <c r="C4" s="19" t="s">
        <v>175</v>
      </c>
      <c r="D4" s="19" t="s">
        <v>176</v>
      </c>
    </row>
    <row r="5" customFormat="false" ht="15" hidden="false" customHeight="false" outlineLevel="0" collapsed="false">
      <c r="A5" s="6" t="s">
        <v>101</v>
      </c>
      <c r="B5" s="6" t="n">
        <v>70</v>
      </c>
      <c r="C5" s="6" t="n">
        <v>230</v>
      </c>
      <c r="D5" s="6" t="s">
        <v>177</v>
      </c>
    </row>
    <row r="6" customFormat="false" ht="15" hidden="false" customHeight="false" outlineLevel="0" collapsed="false">
      <c r="A6" s="4" t="s">
        <v>156</v>
      </c>
      <c r="B6" s="4" t="n">
        <v>70</v>
      </c>
      <c r="C6" s="4" t="n">
        <v>170</v>
      </c>
      <c r="D6" s="4"/>
    </row>
    <row r="7" customFormat="false" ht="15" hidden="false" customHeight="false" outlineLevel="0" collapsed="false">
      <c r="A7" s="6" t="s">
        <v>124</v>
      </c>
      <c r="B7" s="6" t="n">
        <v>40</v>
      </c>
      <c r="C7" s="6" t="n">
        <v>200</v>
      </c>
      <c r="D7" s="6" t="s">
        <v>178</v>
      </c>
    </row>
    <row r="8" customFormat="false" ht="15" hidden="false" customHeight="false" outlineLevel="0" collapsed="false">
      <c r="A8" s="4" t="s">
        <v>179</v>
      </c>
      <c r="B8" s="4" t="n">
        <v>100</v>
      </c>
      <c r="C8" s="4" t="n">
        <v>200</v>
      </c>
      <c r="D8" s="4" t="s">
        <v>180</v>
      </c>
    </row>
    <row r="9" customFormat="false" ht="15" hidden="false" customHeight="false" outlineLevel="0" collapsed="false">
      <c r="A9" s="6" t="s">
        <v>181</v>
      </c>
      <c r="B9" s="6" t="n">
        <v>600</v>
      </c>
      <c r="C9" s="6" t="n">
        <v>170</v>
      </c>
      <c r="D9" s="6"/>
    </row>
    <row r="10" customFormat="false" ht="15" hidden="false" customHeight="false" outlineLevel="0" collapsed="false">
      <c r="A10" s="4" t="s">
        <v>182</v>
      </c>
      <c r="B10" s="4" t="n">
        <v>400</v>
      </c>
      <c r="C10" s="4" t="n">
        <v>170</v>
      </c>
      <c r="D10" s="4"/>
    </row>
    <row r="11" customFormat="false" ht="15" hidden="false" customHeight="false" outlineLevel="0" collapsed="false">
      <c r="A11" s="6" t="s">
        <v>183</v>
      </c>
      <c r="B11" s="6" t="n">
        <v>55</v>
      </c>
      <c r="C11" s="6" t="n">
        <v>185</v>
      </c>
      <c r="D11" s="6"/>
    </row>
    <row r="12" customFormat="false" ht="15" hidden="false" customHeight="false" outlineLevel="0" collapsed="false">
      <c r="A12" s="4" t="s">
        <v>184</v>
      </c>
      <c r="B12" s="4" t="n">
        <v>60</v>
      </c>
      <c r="C12" s="4" t="n">
        <v>190</v>
      </c>
      <c r="D12" s="4"/>
    </row>
    <row r="14" customFormat="false" ht="15" hidden="false" customHeight="true" outlineLevel="0" collapsed="false">
      <c r="A14" s="8" t="s">
        <v>185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48" hidden="false" customHeight="true" outlineLevel="0" collapsed="false">
      <c r="A15" s="3" t="s">
        <v>2</v>
      </c>
      <c r="B15" s="3" t="s">
        <v>138</v>
      </c>
      <c r="C15" s="3" t="s">
        <v>84</v>
      </c>
      <c r="D15" s="3" t="s">
        <v>186</v>
      </c>
      <c r="E15" s="3" t="s">
        <v>187</v>
      </c>
      <c r="F15" s="3" t="s">
        <v>188</v>
      </c>
      <c r="G15" s="3" t="s">
        <v>189</v>
      </c>
      <c r="H15" s="3" t="s">
        <v>190</v>
      </c>
      <c r="I15" s="3" t="s">
        <v>191</v>
      </c>
      <c r="J15" s="3" t="s">
        <v>192</v>
      </c>
    </row>
    <row r="16" customFormat="false" ht="15" hidden="false" customHeight="false" outlineLevel="0" collapsed="false">
      <c r="A16" s="20" t="s">
        <v>13</v>
      </c>
      <c r="B16" s="16" t="str">
        <f aca="false">IFERROR(VLOOKUP(A16,1_Stammdaten_Schlage!$A$4:$B$53,2,0),"")</f>
        <v>Großfeld Nord</v>
      </c>
      <c r="C16" s="21" t="s">
        <v>101</v>
      </c>
      <c r="D16" s="21" t="n">
        <v>230</v>
      </c>
      <c r="E16" s="21" t="n">
        <v>35</v>
      </c>
      <c r="F16" s="21" t="n">
        <v>10</v>
      </c>
      <c r="G16" s="21" t="n">
        <v>0</v>
      </c>
      <c r="H16" s="21" t="s">
        <v>16</v>
      </c>
      <c r="I16" s="22" t="n">
        <f aca="false">IFERROR(IF(H16="Ja",MIN(D16-E16+F16-G16,D16*0.8),D16-E16+F16-G16),"")</f>
        <v>205</v>
      </c>
      <c r="J16" s="16" t="str">
        <f aca="false">IFERROR(IF(I16&gt;200,"Achtung: Bedarf &gt; 200 kg N/ha prüfen",IF(I16&lt;0,"Kein Düngebedarf (neg.)",IF(H16="Ja","Rotes Gebiet: -20% Abschlag angewendet","OK – Bedarf plausibel"))),"")</f>
        <v>Achtung: Bedarf &gt; 200 kg N/ha prüfen</v>
      </c>
    </row>
    <row r="17" customFormat="false" ht="15" hidden="false" customHeight="false" outlineLevel="0" collapsed="false">
      <c r="A17" s="20" t="s">
        <v>19</v>
      </c>
      <c r="B17" s="16" t="str">
        <f aca="false">IFERROR(VLOOKUP(A17,1_Stammdaten_Schlage!$A$4:$B$53,2,0),"")</f>
        <v>Kirchenacker</v>
      </c>
      <c r="C17" s="21" t="s">
        <v>156</v>
      </c>
      <c r="D17" s="21" t="n">
        <v>170</v>
      </c>
      <c r="E17" s="21" t="n">
        <v>28</v>
      </c>
      <c r="F17" s="21" t="n">
        <v>20</v>
      </c>
      <c r="G17" s="21" t="n">
        <v>5</v>
      </c>
      <c r="H17" s="21" t="s">
        <v>22</v>
      </c>
      <c r="I17" s="22" t="n">
        <f aca="false">IFERROR(IF(H17="Ja",MIN(D17-E17+F17-G17,D17*0.8),D17-E17+F17-G17),"")</f>
        <v>136</v>
      </c>
      <c r="J17" s="16" t="str">
        <f aca="false">IFERROR(IF(I17&gt;200,"Achtung: Bedarf &gt; 200 kg N/ha prüfen",IF(I17&lt;0,"Kein Düngebedarf (neg.)",IF(H17="Ja","Rotes Gebiet: -20% Abschlag angewendet","OK – Bedarf plausibel"))),"")</f>
        <v>Rotes Gebiet: -20% Abschlag angewendet</v>
      </c>
    </row>
    <row r="18" customFormat="false" ht="15" hidden="false" customHeight="false" outlineLevel="0" collapsed="false">
      <c r="A18" s="20" t="s">
        <v>25</v>
      </c>
      <c r="B18" s="16" t="str">
        <f aca="false">IFERROR(VLOOKUP(A18,1_Stammdaten_Schlage!$A$4:$B$53,2,0),"")</f>
        <v>Hangstück Süd</v>
      </c>
      <c r="C18" s="21" t="s">
        <v>179</v>
      </c>
      <c r="D18" s="21" t="n">
        <v>200</v>
      </c>
      <c r="E18" s="21" t="n">
        <v>42</v>
      </c>
      <c r="F18" s="21" t="n">
        <v>0</v>
      </c>
      <c r="G18" s="21" t="n">
        <v>0</v>
      </c>
      <c r="H18" s="21" t="s">
        <v>16</v>
      </c>
      <c r="I18" s="22" t="n">
        <f aca="false">IFERROR(IF(H18="Ja",MIN(D18-E18+F18-G18,D18*0.8),D18-E18+F18-G18),"")</f>
        <v>158</v>
      </c>
      <c r="J18" s="16" t="str">
        <f aca="false">IFERROR(IF(I18&gt;200,"Achtung: Bedarf &gt; 200 kg N/ha prüfen",IF(I18&lt;0,"Kein Düngebedarf (neg.)",IF(H18="Ja","Rotes Gebiet: -20% Abschlag angewendet","OK – Bedarf plausibel"))),"")</f>
        <v>OK – Bedarf plausibel</v>
      </c>
    </row>
    <row r="19" customFormat="false" ht="15" hidden="false" customHeight="false" outlineLevel="0" collapsed="false">
      <c r="A19" s="20" t="s">
        <v>31</v>
      </c>
      <c r="B19" s="16" t="str">
        <f aca="false">IFERROR(VLOOKUP(A19,1_Stammdaten_Schlage!$A$4:$B$53,2,0),"")</f>
        <v>Am Waldrand</v>
      </c>
      <c r="C19" s="21" t="s">
        <v>124</v>
      </c>
      <c r="D19" s="21" t="n">
        <v>200</v>
      </c>
      <c r="E19" s="21" t="n">
        <v>30</v>
      </c>
      <c r="F19" s="21" t="n">
        <v>0</v>
      </c>
      <c r="G19" s="21" t="n">
        <v>0</v>
      </c>
      <c r="H19" s="21" t="s">
        <v>16</v>
      </c>
      <c r="I19" s="22" t="n">
        <f aca="false">IFERROR(IF(H19="Ja",MIN(D19-E19+F19-G19,D19*0.8),D19-E19+F19-G19),"")</f>
        <v>170</v>
      </c>
      <c r="J19" s="16" t="str">
        <f aca="false">IFERROR(IF(I19&gt;200,"Achtung: Bedarf &gt; 200 kg N/ha prüfen",IF(I19&lt;0,"Kein Düngebedarf (neg.)",IF(H19="Ja","Rotes Gebiet: -20% Abschlag angewendet","OK – Bedarf plausibel"))),"")</f>
        <v>OK – Bedarf plausibel</v>
      </c>
    </row>
    <row r="20" customFormat="false" ht="15" hidden="false" customHeight="false" outlineLevel="0" collapsed="false">
      <c r="A20" s="20" t="s">
        <v>34</v>
      </c>
      <c r="B20" s="16" t="str">
        <f aca="false">IFERROR(VLOOKUP(A20,1_Stammdaten_Schlage!$A$4:$B$53,2,0),"")</f>
        <v>Mühlenkamp</v>
      </c>
      <c r="C20" s="21" t="s">
        <v>101</v>
      </c>
      <c r="D20" s="21" t="n">
        <v>230</v>
      </c>
      <c r="E20" s="21" t="n">
        <v>25</v>
      </c>
      <c r="F20" s="21" t="n">
        <v>15</v>
      </c>
      <c r="G20" s="21" t="n">
        <v>3</v>
      </c>
      <c r="H20" s="21" t="s">
        <v>22</v>
      </c>
      <c r="I20" s="22" t="n">
        <f aca="false">IFERROR(IF(H20="Ja",MIN(D20-E20+F20-G20,D20*0.8),D20-E20+F20-G20),"")</f>
        <v>184</v>
      </c>
      <c r="J20" s="16" t="str">
        <f aca="false">IFERROR(IF(I20&gt;200,"Achtung: Bedarf &gt; 200 kg N/ha prüfen",IF(I20&lt;0,"Kein Düngebedarf (neg.)",IF(H20="Ja","Rotes Gebiet: -20% Abschlag angewendet","OK – Bedarf plausibel"))),"")</f>
        <v>Rotes Gebiet: -20% Abschlag angewendet</v>
      </c>
    </row>
  </sheetData>
  <mergeCells count="4">
    <mergeCell ref="A1:J1"/>
    <mergeCell ref="A2:J2"/>
    <mergeCell ref="A3:D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BB6A"/>
    <pageSetUpPr fitToPage="false"/>
  </sheetPr>
  <dimension ref="A1:L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7" min="5" style="0" width="12"/>
    <col collapsed="false" customWidth="true" hidden="false" outlineLevel="0" max="8" min="8" style="0" width="16"/>
    <col collapsed="false" customWidth="true" hidden="false" outlineLevel="0" max="9" min="9" style="0" width="12"/>
    <col collapsed="false" customWidth="true" hidden="false" outlineLevel="0" max="10" min="10" style="0" width="16"/>
    <col collapsed="false" customWidth="true" hidden="false" outlineLevel="0" max="11" min="11" style="0" width="13"/>
    <col collapsed="false" customWidth="true" hidden="false" outlineLevel="0" max="12" min="12" style="0" width="22"/>
  </cols>
  <sheetData>
    <row r="1" customFormat="false" ht="27.75" hidden="false" customHeight="true" outlineLevel="0" collapsed="false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42" hidden="false" customHeight="true" outlineLevel="0" collapsed="false">
      <c r="A3" s="3" t="s">
        <v>2</v>
      </c>
      <c r="B3" s="3" t="s">
        <v>138</v>
      </c>
      <c r="C3" s="3" t="s">
        <v>195</v>
      </c>
      <c r="D3" s="3" t="s">
        <v>196</v>
      </c>
      <c r="E3" s="3" t="s">
        <v>145</v>
      </c>
      <c r="F3" s="3" t="s">
        <v>146</v>
      </c>
      <c r="G3" s="3" t="s">
        <v>151</v>
      </c>
      <c r="H3" s="3" t="s">
        <v>197</v>
      </c>
      <c r="I3" s="3" t="s">
        <v>198</v>
      </c>
      <c r="J3" s="3" t="s">
        <v>199</v>
      </c>
      <c r="K3" s="3" t="s">
        <v>200</v>
      </c>
      <c r="L3" s="3" t="s">
        <v>201</v>
      </c>
    </row>
    <row r="4" customFormat="false" ht="15" hidden="false" customHeight="false" outlineLevel="0" collapsed="false">
      <c r="A4" s="4" t="s">
        <v>13</v>
      </c>
      <c r="B4" s="16" t="str">
        <f aca="false">IFERROR(VLOOKUP(A4,1_Stammdaten_Schlage!$A$4:$B$53,2,0),"")</f>
        <v>Großfeld Nord</v>
      </c>
      <c r="C4" s="23" t="n">
        <f aca="false">IFERROR(VLOOKUP(A4,1_Stammdaten_Schlage!$A$4:$C$53,3,0),"")</f>
        <v>8.5</v>
      </c>
      <c r="D4" s="17" t="n">
        <f aca="false">IFERROR(SUMIFS(3_Massnahmen_Tagebuch!$J$5:$J$54,3_Massnahmen_Tagebuch!$B$5:$B$54,A4),0)</f>
        <v>54</v>
      </c>
      <c r="E4" s="17" t="n">
        <f aca="false">IFERROR(SUMIFS(3_Massnahmen_Tagebuch!$K$5:$K$54,3_Massnahmen_Tagebuch!$B$5:$B$54,A4),0)</f>
        <v>0</v>
      </c>
      <c r="F4" s="17" t="n">
        <f aca="false">IFERROR(SUMIFS(3_Massnahmen_Tagebuch!$L$5:$L$54,3_Massnahmen_Tagebuch!$B$5:$B$54,A4),0)</f>
        <v>0</v>
      </c>
      <c r="G4" s="17" t="n">
        <f aca="false">IFERROR(SUMIFS(3_Massnahmen_Tagebuch!$Q$5:$Q$54,3_Massnahmen_Tagebuch!$B$5:$B$54,A4),0)</f>
        <v>82</v>
      </c>
      <c r="H4" s="17" t="n">
        <f aca="false">IFERROR(G4*2.4,0)</f>
        <v>196.8</v>
      </c>
      <c r="I4" s="17" t="n">
        <f aca="false">IFERROR(D4-H4,0)</f>
        <v>-142.8</v>
      </c>
      <c r="J4" s="4" t="n">
        <v>170</v>
      </c>
      <c r="K4" s="17" t="n">
        <f aca="false">IFERROR(SUMIFS(3_Massnahmen_Tagebuch!$J$5:$J$54,3_Massnahmen_Tagebuch!$B$5:$B$54,A4,3_Massnahmen_Tagebuch!$G$5:$G$54,"Org.Düngung"),0)</f>
        <v>0</v>
      </c>
      <c r="L4" s="16" t="str">
        <f aca="false">IFERROR(IF(K4&gt;170,"ACHTUNG: Org. N &gt; 170 kg/ha!",IF(ABS(I4)&gt;20,"Saldo ausserhalb +/-20 kg","OK - DuV-konform")),"")</f>
        <v>Saldo ausserhalb +/-20 kg</v>
      </c>
    </row>
    <row r="5" customFormat="false" ht="15" hidden="false" customHeight="false" outlineLevel="0" collapsed="false">
      <c r="A5" s="6" t="s">
        <v>19</v>
      </c>
      <c r="B5" s="16" t="str">
        <f aca="false">IFERROR(VLOOKUP(A5,1_Stammdaten_Schlage!$A$4:$B$53,2,0),"")</f>
        <v>Kirchenacker</v>
      </c>
      <c r="C5" s="23" t="n">
        <f aca="false">IFERROR(VLOOKUP(A5,1_Stammdaten_Schlage!$A$4:$C$53,3,0),"")</f>
        <v>4.2</v>
      </c>
      <c r="D5" s="17" t="n">
        <f aca="false">IFERROR(SUMIFS(3_Massnahmen_Tagebuch!$J$5:$J$54,3_Massnahmen_Tagebuch!$B$5:$B$54,A5),0)</f>
        <v>43.2</v>
      </c>
      <c r="E5" s="17" t="n">
        <f aca="false">IFERROR(SUMIFS(3_Massnahmen_Tagebuch!$K$5:$K$54,3_Massnahmen_Tagebuch!$B$5:$B$54,A5),0)</f>
        <v>0</v>
      </c>
      <c r="F5" s="17" t="n">
        <f aca="false">IFERROR(SUMIFS(3_Massnahmen_Tagebuch!$L$5:$L$54,3_Massnahmen_Tagebuch!$B$5:$B$54,A5),0)</f>
        <v>0</v>
      </c>
      <c r="G5" s="17" t="n">
        <f aca="false">IFERROR(SUMIFS(3_Massnahmen_Tagebuch!$Q$5:$Q$54,3_Massnahmen_Tagebuch!$B$5:$B$54,A5),0)</f>
        <v>68</v>
      </c>
      <c r="H5" s="17" t="n">
        <f aca="false">IFERROR(G5*2.4,0)</f>
        <v>163.2</v>
      </c>
      <c r="I5" s="17" t="n">
        <f aca="false">IFERROR(D5-H5,0)</f>
        <v>-120</v>
      </c>
      <c r="J5" s="6" t="n">
        <v>170</v>
      </c>
      <c r="K5" s="17" t="n">
        <f aca="false">IFERROR(SUMIFS(3_Massnahmen_Tagebuch!$J$5:$J$54,3_Massnahmen_Tagebuch!$B$5:$B$54,A5,3_Massnahmen_Tagebuch!$G$5:$G$54,"Org.Düngung"),0)</f>
        <v>0</v>
      </c>
      <c r="L5" s="16" t="str">
        <f aca="false">IFERROR(IF(K5&gt;170,"ACHTUNG: Org. N &gt; 170 kg/ha!",IF(ABS(I5)&gt;20,"Saldo ausserhalb +/-20 kg","OK - DuV-konform")),"")</f>
        <v>Saldo ausserhalb +/-20 kg</v>
      </c>
    </row>
    <row r="6" customFormat="false" ht="15" hidden="false" customHeight="false" outlineLevel="0" collapsed="false">
      <c r="A6" s="4" t="s">
        <v>25</v>
      </c>
      <c r="B6" s="16" t="str">
        <f aca="false">IFERROR(VLOOKUP(A6,1_Stammdaten_Schlage!$A$4:$B$53,2,0),"")</f>
        <v>Hangstück Süd</v>
      </c>
      <c r="C6" s="23" t="n">
        <f aca="false">IFERROR(VLOOKUP(A6,1_Stammdaten_Schlage!$A$4:$C$53,3,0),"")</f>
        <v>2.8</v>
      </c>
      <c r="D6" s="17" t="n">
        <f aca="false">IFERROR(SUMIFS(3_Massnahmen_Tagebuch!$J$5:$J$54,3_Massnahmen_Tagebuch!$B$5:$B$54,A6),0)</f>
        <v>1</v>
      </c>
      <c r="E6" s="17" t="n">
        <f aca="false">IFERROR(SUMIFS(3_Massnahmen_Tagebuch!$K$5:$K$54,3_Massnahmen_Tagebuch!$B$5:$B$54,A6),0)</f>
        <v>0.45</v>
      </c>
      <c r="F6" s="17" t="n">
        <f aca="false">IFERROR(SUMIFS(3_Massnahmen_Tagebuch!$L$5:$L$54,3_Massnahmen_Tagebuch!$B$5:$B$54,A6),0)</f>
        <v>1.25</v>
      </c>
      <c r="G6" s="17" t="n">
        <f aca="false">IFERROR(SUMIFS(3_Massnahmen_Tagebuch!$Q$5:$Q$54,3_Massnahmen_Tagebuch!$B$5:$B$54,A6),0)</f>
        <v>0</v>
      </c>
      <c r="H6" s="17" t="n">
        <f aca="false">IFERROR(G6*2.4,0)</f>
        <v>0</v>
      </c>
      <c r="I6" s="17" t="n">
        <f aca="false">IFERROR(D6-H6,0)</f>
        <v>1</v>
      </c>
      <c r="J6" s="4" t="n">
        <v>170</v>
      </c>
      <c r="K6" s="17" t="n">
        <f aca="false">IFERROR(SUMIFS(3_Massnahmen_Tagebuch!$J$5:$J$54,3_Massnahmen_Tagebuch!$B$5:$B$54,A6,3_Massnahmen_Tagebuch!$G$5:$G$54,"Org.Düngung"),0)</f>
        <v>1</v>
      </c>
      <c r="L6" s="16" t="str">
        <f aca="false">IFERROR(IF(K6&gt;170,"ACHTUNG: Org. N &gt; 170 kg/ha!",IF(ABS(I6)&gt;20,"Saldo ausserhalb +/-20 kg","OK - DuV-konform")),"")</f>
        <v>OK - DuV-konform</v>
      </c>
    </row>
    <row r="7" customFormat="false" ht="15" hidden="false" customHeight="false" outlineLevel="0" collapsed="false">
      <c r="A7" s="6" t="s">
        <v>31</v>
      </c>
      <c r="B7" s="16" t="str">
        <f aca="false">IFERROR(VLOOKUP(A7,1_Stammdaten_Schlage!$A$4:$B$53,2,0),"")</f>
        <v>Am Waldrand</v>
      </c>
      <c r="C7" s="23" t="n">
        <f aca="false">IFERROR(VLOOKUP(A7,1_Stammdaten_Schlage!$A$4:$C$53,3,0),"")</f>
        <v>6.1</v>
      </c>
      <c r="D7" s="17" t="n">
        <f aca="false">IFERROR(SUMIFS(3_Massnahmen_Tagebuch!$J$5:$J$54,3_Massnahmen_Tagebuch!$B$5:$B$54,A7),0)</f>
        <v>27</v>
      </c>
      <c r="E7" s="17" t="n">
        <f aca="false">IFERROR(SUMIFS(3_Massnahmen_Tagebuch!$K$5:$K$54,3_Massnahmen_Tagebuch!$B$5:$B$54,A7),0)</f>
        <v>27</v>
      </c>
      <c r="F7" s="17" t="n">
        <f aca="false">IFERROR(SUMIFS(3_Massnahmen_Tagebuch!$L$5:$L$54,3_Massnahmen_Tagebuch!$B$5:$B$54,A7),0)</f>
        <v>27</v>
      </c>
      <c r="G7" s="17" t="n">
        <f aca="false">IFERROR(SUMIFS(3_Massnahmen_Tagebuch!$Q$5:$Q$54,3_Massnahmen_Tagebuch!$B$5:$B$54,A7),0)</f>
        <v>0</v>
      </c>
      <c r="H7" s="17" t="n">
        <f aca="false">IFERROR(G7*2.4,0)</f>
        <v>0</v>
      </c>
      <c r="I7" s="17" t="n">
        <f aca="false">IFERROR(D7-H7,0)</f>
        <v>27</v>
      </c>
      <c r="J7" s="6" t="n">
        <v>170</v>
      </c>
      <c r="K7" s="17" t="n">
        <f aca="false">IFERROR(SUMIFS(3_Massnahmen_Tagebuch!$J$5:$J$54,3_Massnahmen_Tagebuch!$B$5:$B$54,A7,3_Massnahmen_Tagebuch!$G$5:$G$54,"Org.Düngung"),0)</f>
        <v>0</v>
      </c>
      <c r="L7" s="16" t="str">
        <f aca="false">IFERROR(IF(K7&gt;170,"ACHTUNG: Org. N &gt; 170 kg/ha!",IF(ABS(I7)&gt;20,"Saldo ausserhalb +/-20 kg","OK - DuV-konform")),"")</f>
        <v>Saldo ausserhalb +/-20 kg</v>
      </c>
    </row>
    <row r="8" customFormat="false" ht="15" hidden="false" customHeight="false" outlineLevel="0" collapsed="false">
      <c r="A8" s="4" t="s">
        <v>34</v>
      </c>
      <c r="B8" s="16" t="str">
        <f aca="false">IFERROR(VLOOKUP(A8,1_Stammdaten_Schlage!$A$4:$B$53,2,0),"")</f>
        <v>Mühlenkamp</v>
      </c>
      <c r="C8" s="23" t="n">
        <f aca="false">IFERROR(VLOOKUP(A8,1_Stammdaten_Schlage!$A$4:$C$53,3,0),"")</f>
        <v>3.4</v>
      </c>
      <c r="D8" s="17" t="n">
        <f aca="false">IFERROR(SUMIFS(3_Massnahmen_Tagebuch!$J$5:$J$54,3_Massnahmen_Tagebuch!$B$5:$B$54,A8),0)</f>
        <v>0</v>
      </c>
      <c r="E8" s="17" t="n">
        <f aca="false">IFERROR(SUMIFS(3_Massnahmen_Tagebuch!$K$5:$K$54,3_Massnahmen_Tagebuch!$B$5:$B$54,A8),0)</f>
        <v>0</v>
      </c>
      <c r="F8" s="17" t="n">
        <f aca="false">IFERROR(SUMIFS(3_Massnahmen_Tagebuch!$L$5:$L$54,3_Massnahmen_Tagebuch!$B$5:$B$54,A8),0)</f>
        <v>0</v>
      </c>
      <c r="G8" s="17" t="n">
        <f aca="false">IFERROR(SUMIFS(3_Massnahmen_Tagebuch!$Q$5:$Q$54,3_Massnahmen_Tagebuch!$B$5:$B$54,A8),0)</f>
        <v>0</v>
      </c>
      <c r="H8" s="17" t="n">
        <f aca="false">IFERROR(G8*2.4,0)</f>
        <v>0</v>
      </c>
      <c r="I8" s="17" t="n">
        <f aca="false">IFERROR(D8-H8,0)</f>
        <v>0</v>
      </c>
      <c r="J8" s="4" t="n">
        <v>170</v>
      </c>
      <c r="K8" s="17" t="n">
        <f aca="false">IFERROR(SUMIFS(3_Massnahmen_Tagebuch!$J$5:$J$54,3_Massnahmen_Tagebuch!$B$5:$B$54,A8,3_Massnahmen_Tagebuch!$G$5:$G$54,"Org.Düngung"),0)</f>
        <v>0</v>
      </c>
      <c r="L8" s="16" t="str">
        <f aca="false">IFERROR(IF(K8&gt;170,"ACHTUNG: Org. N &gt; 170 kg/ha!",IF(ABS(I8)&gt;20,"Saldo ausserhalb +/-20 kg","OK - DuV-konform")),"")</f>
        <v>OK - DuV-konform</v>
      </c>
    </row>
    <row r="10" customFormat="false" ht="19.5" hidden="false" customHeight="true" outlineLevel="0" collapsed="false">
      <c r="A10" s="8" t="s">
        <v>202</v>
      </c>
      <c r="B10" s="8"/>
      <c r="C10" s="24" t="n">
        <f aca="false">IFERROR(SUM(C4:C9),0)</f>
        <v>25</v>
      </c>
      <c r="D10" s="25" t="n">
        <f aca="false">IFERROR(SUM(D4:D9),0)</f>
        <v>125.2</v>
      </c>
      <c r="E10" s="25" t="n">
        <f aca="false">IFERROR(SUM(E4:E9),0)</f>
        <v>27.45</v>
      </c>
      <c r="F10" s="25" t="n">
        <f aca="false">IFERROR(SUM(F4:F9),0)</f>
        <v>28.25</v>
      </c>
      <c r="G10" s="25" t="n">
        <f aca="false">IFERROR(SUM(G4:G9),0)</f>
        <v>150</v>
      </c>
      <c r="H10" s="25" t="n">
        <f aca="false">IFERROR(SUM(H4:H9),0)</f>
        <v>360</v>
      </c>
      <c r="I10" s="25" t="n">
        <f aca="false">IFERROR(SUM(I4:I9),0)</f>
        <v>-234.8</v>
      </c>
      <c r="J10" s="25" t="n">
        <f aca="false">IFERROR(SUM(J4:J9),0)</f>
        <v>850</v>
      </c>
      <c r="K10" s="25" t="n">
        <f aca="false">IFERROR(SUM(K4:K9),0)</f>
        <v>1</v>
      </c>
    </row>
  </sheetData>
  <mergeCells count="3">
    <mergeCell ref="A1:L1"/>
    <mergeCell ref="A2:L2"/>
    <mergeCell ref="A10:B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5D6A7"/>
    <pageSetUpPr fitToPage="false"/>
  </sheetPr>
  <dimension ref="A1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4"/>
    <col collapsed="false" customWidth="true" hidden="false" outlineLevel="0" max="6" min="6" style="0" width="26"/>
  </cols>
  <sheetData>
    <row r="1" customFormat="false" ht="27.75" hidden="false" customHeight="true" outlineLevel="0" collapsed="false">
      <c r="A1" s="1" t="s">
        <v>203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204</v>
      </c>
      <c r="B2" s="2"/>
      <c r="C2" s="2"/>
      <c r="D2" s="2"/>
      <c r="E2" s="2"/>
      <c r="F2" s="2"/>
    </row>
    <row r="3" customFormat="false" ht="19.5" hidden="false" customHeight="true" outlineLevel="0" collapsed="false">
      <c r="A3" s="8" t="s">
        <v>205</v>
      </c>
      <c r="B3" s="8"/>
      <c r="C3" s="8"/>
      <c r="D3" s="8"/>
      <c r="E3" s="8"/>
      <c r="F3" s="8"/>
    </row>
    <row r="4" customFormat="false" ht="15" hidden="false" customHeight="false" outlineLevel="0" collapsed="false">
      <c r="A4" s="26" t="s">
        <v>206</v>
      </c>
      <c r="B4" s="27" t="s">
        <v>207</v>
      </c>
      <c r="C4" s="28" t="n">
        <v>300</v>
      </c>
    </row>
    <row r="5" customFormat="false" ht="15" hidden="false" customHeight="false" outlineLevel="0" collapsed="false">
      <c r="A5" s="26" t="s">
        <v>208</v>
      </c>
      <c r="B5" s="27" t="s">
        <v>209</v>
      </c>
      <c r="C5" s="28" t="n">
        <v>48</v>
      </c>
    </row>
    <row r="6" customFormat="false" ht="15" hidden="false" customHeight="false" outlineLevel="0" collapsed="false">
      <c r="A6" s="26" t="s">
        <v>210</v>
      </c>
      <c r="B6" s="27" t="s">
        <v>211</v>
      </c>
      <c r="C6" s="28" t="n">
        <v>92</v>
      </c>
    </row>
    <row r="7" customFormat="false" ht="15" hidden="false" customHeight="false" outlineLevel="0" collapsed="false">
      <c r="A7" s="26" t="s">
        <v>212</v>
      </c>
      <c r="B7" s="27" t="s">
        <v>211</v>
      </c>
      <c r="C7" s="28" t="n">
        <v>5</v>
      </c>
    </row>
    <row r="8" customFormat="false" ht="19.5" hidden="false" customHeight="true" outlineLevel="0" collapsed="false">
      <c r="A8" s="8" t="s">
        <v>213</v>
      </c>
      <c r="B8" s="8"/>
      <c r="C8" s="8"/>
      <c r="D8" s="8"/>
      <c r="E8" s="8"/>
      <c r="F8" s="8"/>
    </row>
    <row r="9" customFormat="false" ht="15" hidden="false" customHeight="false" outlineLevel="0" collapsed="false">
      <c r="A9" s="26" t="s">
        <v>214</v>
      </c>
      <c r="B9" s="27" t="s">
        <v>55</v>
      </c>
      <c r="C9" s="23" t="n">
        <f aca="false">C4*C5/(C6/100)</f>
        <v>15652.1739130435</v>
      </c>
    </row>
    <row r="10" customFormat="false" ht="15" hidden="false" customHeight="false" outlineLevel="0" collapsed="false">
      <c r="A10" s="26" t="s">
        <v>215</v>
      </c>
      <c r="B10" s="27" t="s">
        <v>55</v>
      </c>
      <c r="C10" s="23" t="n">
        <f aca="false">C4*C5/(C6/100)*(1+C7/100)</f>
        <v>16434.7826086957</v>
      </c>
    </row>
    <row r="11" customFormat="false" ht="15" hidden="false" customHeight="false" outlineLevel="0" collapsed="false">
      <c r="A11" s="26" t="s">
        <v>216</v>
      </c>
      <c r="B11" s="27" t="s">
        <v>217</v>
      </c>
      <c r="C11" s="23" t="n">
        <f aca="false">C10*1</f>
        <v>16434.7826086957</v>
      </c>
    </row>
    <row r="12" customFormat="false" ht="15" hidden="false" customHeight="false" outlineLevel="0" collapsed="false">
      <c r="A12" s="26" t="s">
        <v>218</v>
      </c>
      <c r="B12" s="27" t="s">
        <v>217</v>
      </c>
      <c r="C12" s="23" t="n">
        <f aca="false">C10*5</f>
        <v>82173.9130434783</v>
      </c>
    </row>
    <row r="13" customFormat="false" ht="15" hidden="false" customHeight="false" outlineLevel="0" collapsed="false">
      <c r="A13" s="26" t="s">
        <v>219</v>
      </c>
      <c r="B13" s="27" t="s">
        <v>217</v>
      </c>
      <c r="C13" s="23" t="n">
        <f aca="false">C10*10</f>
        <v>164347.826086957</v>
      </c>
    </row>
    <row r="15" customFormat="false" ht="19.5" hidden="false" customHeight="true" outlineLevel="0" collapsed="false">
      <c r="A15" s="8" t="s">
        <v>220</v>
      </c>
      <c r="B15" s="8"/>
      <c r="C15" s="8"/>
      <c r="D15" s="8"/>
      <c r="E15" s="8"/>
      <c r="F15" s="8"/>
    </row>
    <row r="16" customFormat="false" ht="36" hidden="false" customHeight="true" outlineLevel="0" collapsed="false">
      <c r="A16" s="19" t="s">
        <v>84</v>
      </c>
      <c r="B16" s="19" t="s">
        <v>221</v>
      </c>
      <c r="C16" s="19" t="s">
        <v>222</v>
      </c>
      <c r="D16" s="19" t="s">
        <v>223</v>
      </c>
      <c r="E16" s="19" t="s">
        <v>224</v>
      </c>
      <c r="F16" s="19" t="s">
        <v>176</v>
      </c>
    </row>
    <row r="17" customFormat="false" ht="15" hidden="false" customHeight="false" outlineLevel="0" collapsed="false">
      <c r="A17" s="6" t="s">
        <v>101</v>
      </c>
      <c r="B17" s="6" t="n">
        <v>48</v>
      </c>
      <c r="C17" s="6" t="n">
        <v>300</v>
      </c>
      <c r="D17" s="6" t="n">
        <v>92</v>
      </c>
      <c r="E17" s="9" t="n">
        <f aca="false">B17*C17/(D17/100)</f>
        <v>15652.1739130435</v>
      </c>
      <c r="F17" s="6" t="s">
        <v>225</v>
      </c>
    </row>
    <row r="18" customFormat="false" ht="15" hidden="false" customHeight="false" outlineLevel="0" collapsed="false">
      <c r="A18" s="4" t="s">
        <v>156</v>
      </c>
      <c r="B18" s="4" t="n">
        <v>52</v>
      </c>
      <c r="C18" s="4" t="n">
        <v>250</v>
      </c>
      <c r="D18" s="4" t="n">
        <v>90</v>
      </c>
      <c r="E18" s="10" t="n">
        <f aca="false">B18*C18/(D18/100)</f>
        <v>14444.4444444444</v>
      </c>
      <c r="F18" s="4" t="s">
        <v>226</v>
      </c>
    </row>
    <row r="19" customFormat="false" ht="15" hidden="false" customHeight="false" outlineLevel="0" collapsed="false">
      <c r="A19" s="6" t="s">
        <v>124</v>
      </c>
      <c r="B19" s="6" t="n">
        <v>5</v>
      </c>
      <c r="C19" s="6" t="n">
        <v>60</v>
      </c>
      <c r="D19" s="6" t="n">
        <v>85</v>
      </c>
      <c r="E19" s="9" t="n">
        <f aca="false">B19*C19/(D19/100)</f>
        <v>352.941176470588</v>
      </c>
      <c r="F19" s="6" t="s">
        <v>227</v>
      </c>
    </row>
    <row r="20" customFormat="false" ht="15" hidden="false" customHeight="false" outlineLevel="0" collapsed="false">
      <c r="A20" s="4" t="s">
        <v>179</v>
      </c>
      <c r="B20" s="4" t="n">
        <v>300</v>
      </c>
      <c r="C20" s="4" t="n">
        <v>9</v>
      </c>
      <c r="D20" s="4" t="n">
        <v>95</v>
      </c>
      <c r="E20" s="10" t="n">
        <f aca="false">B20*C20/(D20/100)</f>
        <v>2842.1052631579</v>
      </c>
      <c r="F20" s="4" t="s">
        <v>228</v>
      </c>
    </row>
    <row r="21" customFormat="false" ht="15" hidden="false" customHeight="false" outlineLevel="0" collapsed="false">
      <c r="A21" s="6" t="s">
        <v>229</v>
      </c>
      <c r="B21" s="6" t="n">
        <v>45</v>
      </c>
      <c r="C21" s="6" t="n">
        <v>280</v>
      </c>
      <c r="D21" s="6" t="n">
        <v>88</v>
      </c>
      <c r="E21" s="9" t="n">
        <f aca="false">B21*C21/(D21/100)</f>
        <v>14318.1818181818</v>
      </c>
      <c r="F21" s="6"/>
    </row>
    <row r="22" customFormat="false" ht="15" hidden="false" customHeight="false" outlineLevel="0" collapsed="false">
      <c r="A22" s="4" t="s">
        <v>184</v>
      </c>
      <c r="B22" s="4" t="n">
        <v>40</v>
      </c>
      <c r="C22" s="4" t="n">
        <v>300</v>
      </c>
      <c r="D22" s="4" t="n">
        <v>90</v>
      </c>
      <c r="E22" s="10" t="n">
        <f aca="false">B22*C22/(D22/100)</f>
        <v>13333.3333333333</v>
      </c>
      <c r="F22" s="4"/>
    </row>
    <row r="23" customFormat="false" ht="15" hidden="false" customHeight="false" outlineLevel="0" collapsed="false">
      <c r="A23" s="6" t="s">
        <v>181</v>
      </c>
      <c r="B23" s="6" t="s">
        <v>230</v>
      </c>
      <c r="C23" s="6" t="n">
        <v>10</v>
      </c>
      <c r="D23" s="6" t="n">
        <v>90</v>
      </c>
      <c r="E23" s="6" t="s">
        <v>230</v>
      </c>
      <c r="F23" s="6" t="s">
        <v>231</v>
      </c>
    </row>
  </sheetData>
  <mergeCells count="5">
    <mergeCell ref="A1:F1"/>
    <mergeCell ref="A2:F2"/>
    <mergeCell ref="A3:F3"/>
    <mergeCell ref="A8:F8"/>
    <mergeCell ref="A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E6C9"/>
    <pageSetUpPr fitToPage="fals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24"/>
  </cols>
  <sheetData>
    <row r="1" customFormat="false" ht="27.75" hidden="false" customHeight="true" outlineLevel="0" collapsed="false">
      <c r="A1" s="1" t="s">
        <v>232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233</v>
      </c>
      <c r="B2" s="2"/>
      <c r="C2" s="2"/>
      <c r="D2" s="2"/>
      <c r="E2" s="2"/>
      <c r="F2" s="2"/>
      <c r="G2" s="2"/>
      <c r="H2" s="2"/>
    </row>
    <row r="3" customFormat="false" ht="42" hidden="false" customHeight="true" outlineLevel="0" collapsed="false">
      <c r="A3" s="3" t="s">
        <v>234</v>
      </c>
      <c r="B3" s="3" t="s">
        <v>235</v>
      </c>
      <c r="C3" s="3" t="s">
        <v>236</v>
      </c>
      <c r="D3" s="3" t="s">
        <v>237</v>
      </c>
      <c r="E3" s="3" t="s">
        <v>238</v>
      </c>
      <c r="F3" s="3" t="s">
        <v>239</v>
      </c>
      <c r="G3" s="3" t="s">
        <v>240</v>
      </c>
      <c r="H3" s="3" t="s">
        <v>12</v>
      </c>
    </row>
    <row r="4" customFormat="false" ht="15" hidden="false" customHeight="false" outlineLevel="0" collapsed="false">
      <c r="A4" s="4" t="s">
        <v>241</v>
      </c>
      <c r="B4" s="4" t="s">
        <v>242</v>
      </c>
      <c r="C4" s="4" t="s">
        <v>243</v>
      </c>
      <c r="D4" s="4" t="s">
        <v>22</v>
      </c>
      <c r="E4" s="4" t="s">
        <v>244</v>
      </c>
      <c r="F4" s="4"/>
      <c r="G4" s="4"/>
      <c r="H4" s="4"/>
    </row>
    <row r="5" customFormat="false" ht="15" hidden="false" customHeight="false" outlineLevel="0" collapsed="false">
      <c r="A5" s="6" t="s">
        <v>245</v>
      </c>
      <c r="B5" s="6" t="s">
        <v>246</v>
      </c>
      <c r="C5" s="6" t="s">
        <v>247</v>
      </c>
      <c r="D5" s="6" t="s">
        <v>22</v>
      </c>
      <c r="E5" s="6" t="s">
        <v>248</v>
      </c>
      <c r="F5" s="6"/>
      <c r="G5" s="6"/>
      <c r="H5" s="6"/>
    </row>
    <row r="6" customFormat="false" ht="15" hidden="false" customHeight="false" outlineLevel="0" collapsed="false">
      <c r="A6" s="4" t="s">
        <v>249</v>
      </c>
      <c r="B6" s="4" t="s">
        <v>250</v>
      </c>
      <c r="C6" s="4" t="s">
        <v>251</v>
      </c>
      <c r="D6" s="4" t="s">
        <v>22</v>
      </c>
      <c r="E6" s="4" t="s">
        <v>252</v>
      </c>
      <c r="F6" s="4"/>
      <c r="G6" s="4"/>
      <c r="H6" s="4" t="s">
        <v>253</v>
      </c>
    </row>
    <row r="7" customFormat="false" ht="15" hidden="false" customHeight="false" outlineLevel="0" collapsed="false">
      <c r="A7" s="6" t="s">
        <v>254</v>
      </c>
      <c r="B7" s="6" t="s">
        <v>255</v>
      </c>
      <c r="C7" s="6" t="s">
        <v>256</v>
      </c>
      <c r="D7" s="6" t="s">
        <v>22</v>
      </c>
      <c r="E7" s="6" t="s">
        <v>257</v>
      </c>
      <c r="F7" s="6"/>
      <c r="G7" s="6"/>
      <c r="H7" s="6" t="s">
        <v>258</v>
      </c>
    </row>
    <row r="8" customFormat="false" ht="15" hidden="false" customHeight="false" outlineLevel="0" collapsed="false">
      <c r="A8" s="4" t="s">
        <v>259</v>
      </c>
      <c r="B8" s="4" t="s">
        <v>260</v>
      </c>
      <c r="C8" s="4" t="s">
        <v>261</v>
      </c>
      <c r="D8" s="4" t="s">
        <v>22</v>
      </c>
      <c r="E8" s="4" t="s">
        <v>262</v>
      </c>
      <c r="F8" s="4"/>
      <c r="G8" s="4"/>
      <c r="H8" s="4" t="s">
        <v>263</v>
      </c>
    </row>
    <row r="9" customFormat="false" ht="15" hidden="false" customHeight="false" outlineLevel="0" collapsed="false">
      <c r="A9" s="6" t="s">
        <v>264</v>
      </c>
      <c r="B9" s="6" t="s">
        <v>265</v>
      </c>
      <c r="C9" s="6" t="s">
        <v>266</v>
      </c>
      <c r="D9" s="6" t="s">
        <v>22</v>
      </c>
      <c r="E9" s="6" t="s">
        <v>267</v>
      </c>
      <c r="F9" s="6"/>
      <c r="G9" s="6"/>
      <c r="H9" s="6"/>
    </row>
    <row r="10" customFormat="false" ht="15" hidden="false" customHeight="false" outlineLevel="0" collapsed="false">
      <c r="A10" s="4" t="s">
        <v>268</v>
      </c>
      <c r="B10" s="4" t="s">
        <v>269</v>
      </c>
      <c r="C10" s="4" t="s">
        <v>270</v>
      </c>
      <c r="D10" s="4" t="s">
        <v>22</v>
      </c>
      <c r="E10" s="4" t="s">
        <v>271</v>
      </c>
      <c r="F10" s="4"/>
      <c r="G10" s="4"/>
      <c r="H10" s="4" t="s">
        <v>272</v>
      </c>
    </row>
    <row r="11" customFormat="false" ht="15" hidden="false" customHeight="false" outlineLevel="0" collapsed="false">
      <c r="A11" s="6" t="s">
        <v>273</v>
      </c>
      <c r="B11" s="6" t="s">
        <v>274</v>
      </c>
      <c r="C11" s="6" t="s">
        <v>275</v>
      </c>
      <c r="D11" s="6" t="s">
        <v>22</v>
      </c>
      <c r="E11" s="6" t="s">
        <v>276</v>
      </c>
      <c r="F11" s="6"/>
      <c r="G11" s="6"/>
      <c r="H11" s="6"/>
    </row>
    <row r="12" customFormat="false" ht="15" hidden="false" customHeight="false" outlineLevel="0" collapsed="false">
      <c r="A12" s="4" t="s">
        <v>277</v>
      </c>
      <c r="B12" s="4" t="s">
        <v>278</v>
      </c>
      <c r="C12" s="4" t="s">
        <v>279</v>
      </c>
      <c r="D12" s="4" t="s">
        <v>22</v>
      </c>
      <c r="E12" s="4" t="s">
        <v>280</v>
      </c>
      <c r="F12" s="4"/>
      <c r="G12" s="4"/>
      <c r="H12" s="4"/>
    </row>
    <row r="13" customFormat="false" ht="15" hidden="false" customHeight="false" outlineLevel="0" collapsed="false">
      <c r="A13" s="6" t="s">
        <v>281</v>
      </c>
      <c r="B13" s="6" t="s">
        <v>282</v>
      </c>
      <c r="C13" s="6" t="s">
        <v>283</v>
      </c>
      <c r="D13" s="6" t="s">
        <v>22</v>
      </c>
      <c r="E13" s="6" t="s">
        <v>284</v>
      </c>
      <c r="F13" s="6"/>
      <c r="G13" s="6"/>
      <c r="H13" s="6" t="s">
        <v>285</v>
      </c>
    </row>
    <row r="14" customFormat="false" ht="15" hidden="false" customHeight="false" outlineLevel="0" collapsed="false">
      <c r="A14" s="4" t="s">
        <v>286</v>
      </c>
      <c r="B14" s="4" t="s">
        <v>287</v>
      </c>
      <c r="C14" s="4" t="s">
        <v>288</v>
      </c>
      <c r="D14" s="4" t="s">
        <v>22</v>
      </c>
      <c r="E14" s="4" t="s">
        <v>289</v>
      </c>
      <c r="F14" s="4"/>
      <c r="G14" s="4"/>
      <c r="H14" s="4" t="s">
        <v>290</v>
      </c>
    </row>
    <row r="15" customFormat="false" ht="15" hidden="false" customHeight="false" outlineLevel="0" collapsed="false">
      <c r="A15" s="6" t="s">
        <v>291</v>
      </c>
      <c r="B15" s="6" t="s">
        <v>292</v>
      </c>
      <c r="C15" s="6" t="s">
        <v>293</v>
      </c>
      <c r="D15" s="6" t="s">
        <v>22</v>
      </c>
      <c r="E15" s="6" t="s">
        <v>294</v>
      </c>
      <c r="F15" s="6"/>
      <c r="G15" s="6"/>
      <c r="H15" s="6"/>
    </row>
    <row r="16" customFormat="false" ht="15" hidden="false" customHeight="false" outlineLevel="0" collapsed="false">
      <c r="A16" s="4" t="s">
        <v>295</v>
      </c>
      <c r="B16" s="4" t="s">
        <v>296</v>
      </c>
      <c r="C16" s="4" t="s">
        <v>297</v>
      </c>
      <c r="D16" s="4" t="s">
        <v>22</v>
      </c>
      <c r="E16" s="4" t="s">
        <v>298</v>
      </c>
      <c r="F16" s="4"/>
      <c r="G16" s="4"/>
      <c r="H16" s="4" t="s">
        <v>299</v>
      </c>
    </row>
    <row r="17" customFormat="false" ht="15" hidden="false" customHeight="false" outlineLevel="0" collapsed="false">
      <c r="A17" s="6" t="s">
        <v>300</v>
      </c>
      <c r="B17" s="6" t="s">
        <v>301</v>
      </c>
      <c r="C17" s="6" t="s">
        <v>302</v>
      </c>
      <c r="D17" s="6" t="s">
        <v>22</v>
      </c>
      <c r="E17" s="6" t="s">
        <v>303</v>
      </c>
      <c r="F17" s="6"/>
      <c r="G17" s="6"/>
      <c r="H17" s="6"/>
    </row>
    <row r="18" customFormat="false" ht="15" hidden="false" customHeight="false" outlineLevel="0" collapsed="false">
      <c r="A18" s="4" t="s">
        <v>304</v>
      </c>
      <c r="B18" s="4" t="s">
        <v>305</v>
      </c>
      <c r="C18" s="4" t="s">
        <v>306</v>
      </c>
      <c r="D18" s="4" t="s">
        <v>22</v>
      </c>
      <c r="E18" s="4" t="s">
        <v>307</v>
      </c>
      <c r="F18" s="4"/>
      <c r="G18" s="4"/>
      <c r="H18" s="4" t="s">
        <v>308</v>
      </c>
    </row>
  </sheetData>
  <mergeCells count="2">
    <mergeCell ref="A1:H1"/>
    <mergeCell ref="A2:H2"/>
  </mergeCells>
  <dataValidations count="1">
    <dataValidation allowBlank="false" errorStyle="stop" operator="between" showDropDown="false" showErrorMessage="false" showInputMessage="false" sqref="D4:D19" type="list">
      <formula1>"Ja,Nein,n.a.,ausstehend"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2026-04-13T09:14:31Z</dcterms:created>
  <dc:creator>openpyxl</dc:creator>
  <dc:description/>
  <dc:language>en-US</dc:language>
  <cp:lastModifiedBy/>
  <dcterms:modified xsi:type="dcterms:W3CDTF">2026-04-13T09:14:32Z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