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ortisationsrechner" sheetId="1" state="visible" r:id="rId2"/>
    <sheet name="Cashflow-Diagramm" sheetId="2" state="visible" r:id="rId3"/>
    <sheet name="Methoden-Vergleich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<sst xmlns="http://schemas.openxmlformats.org/spreadsheetml/2006/main" count="117" uniqueCount="107">
  <si>
    <t xml:space="preserve">AMORTISATIONSRECHNUNG (PAYBACK PERIOD) – INVESTITIONSANALYSE</t>
  </si>
  <si>
    <t xml:space="preserve">Statische &amp; Dynamische Methode | Kapitalrückflussrechnung</t>
  </si>
  <si>
    <t xml:space="preserve">A  |  EINGABEPARAMETER (Annahmen)</t>
  </si>
  <si>
    <t xml:space="preserve">Parameter</t>
  </si>
  <si>
    <t xml:space="preserve">Wert</t>
  </si>
  <si>
    <t xml:space="preserve">Hinweis</t>
  </si>
  <si>
    <t xml:space="preserve">Investitionssumme (I₀)</t>
  </si>
  <si>
    <t xml:space="preserve">€</t>
  </si>
  <si>
    <t xml:space="preserve">Anschaffungsauszahlung zum Zeitpunkt t=0</t>
  </si>
  <si>
    <t xml:space="preserve">Restwert am Ende (R)</t>
  </si>
  <si>
    <t xml:space="preserve">Kalkulierter Restwert der Anlage</t>
  </si>
  <si>
    <t xml:space="preserve">Kalkulationszinssatz (i)</t>
  </si>
  <si>
    <t xml:space="preserve">%</t>
  </si>
  <si>
    <t xml:space="preserve">Für dynamische Diskontierung (8 % p.a.)</t>
  </si>
  <si>
    <t xml:space="preserve">Nutzungsdauer (n)</t>
  </si>
  <si>
    <t xml:space="preserve">Jahre</t>
  </si>
  <si>
    <t xml:space="preserve">Anzahl der Perioden</t>
  </si>
  <si>
    <t xml:space="preserve">B  |  CASHFLOW-PLANUNG (Jahres-Cashflows)</t>
  </si>
  <si>
    <t xml:space="preserve">Periode</t>
  </si>
  <si>
    <t xml:space="preserve">Cashflow (€)</t>
  </si>
  <si>
    <t xml:space="preserve">Kum. Cashflow (€)</t>
  </si>
  <si>
    <t xml:space="preserve">Diskontfaktor</t>
  </si>
  <si>
    <t xml:space="preserve">Barwert CF (€)</t>
  </si>
  <si>
    <t xml:space="preserve">Kum. Barwert (€)</t>
  </si>
  <si>
    <t xml:space="preserve">t = 0 (Investition)</t>
  </si>
  <si>
    <t xml:space="preserve">t = 1  –  Jahr 1</t>
  </si>
  <si>
    <t xml:space="preserve">t = 2  –  Jahr 2</t>
  </si>
  <si>
    <t xml:space="preserve">t = 3  –  Jahr 3</t>
  </si>
  <si>
    <t xml:space="preserve">t = 4  –  Jahr 4</t>
  </si>
  <si>
    <t xml:space="preserve">t = 5  –  Jahr 5</t>
  </si>
  <si>
    <t xml:space="preserve">C  |  BERECHNUNGSERGEBNISSE</t>
  </si>
  <si>
    <t xml:space="preserve">⌀ Cashflow p.a. (statisch, Jahre 1-5)</t>
  </si>
  <si>
    <t xml:space="preserve">Statische Amortisationszeit (Ø-Methode) [Jahre]</t>
  </si>
  <si>
    <t xml:space="preserve">Statische Amortisationszeit (Interpolation) [Jahre]</t>
  </si>
  <si>
    <t xml:space="preserve">Amortisationszeitpunkt (Monat)</t>
  </si>
  <si>
    <t xml:space="preserve">Kapitalwert (NPV) der Investition</t>
  </si>
  <si>
    <t xml:space="preserve">Dynamische Amortisationszeit (Interpolation) [Jahre]</t>
  </si>
  <si>
    <t xml:space="preserve">D  |  SCHNELLRECHNER – Statische Ø-Methode (manuelle Eingabe)</t>
  </si>
  <si>
    <t xml:space="preserve">Einheit</t>
  </si>
  <si>
    <t xml:space="preserve">Beschreibung</t>
  </si>
  <si>
    <t xml:space="preserve">Anschaffungskosten (I₀)</t>
  </si>
  <si>
    <t xml:space="preserve">Investierter Betrag</t>
  </si>
  <si>
    <t xml:space="preserve">Restwert am Ende der Nutzung (R)</t>
  </si>
  <si>
    <t xml:space="preserve">Liquidationserlös</t>
  </si>
  <si>
    <t xml:space="preserve">Ø jährl. Cashflow (CF̄)</t>
  </si>
  <si>
    <t xml:space="preserve">Durchschnittl. Einzahlungsüberschuss p.a.</t>
  </si>
  <si>
    <t xml:space="preserve">➤  Amortisationszeit (Schnellrechner)</t>
  </si>
  <si>
    <t xml:space="preserve">E  |  FORMEL-REFERENZ</t>
  </si>
  <si>
    <t xml:space="preserve">Statische Ø-Methode</t>
  </si>
  <si>
    <t xml:space="preserve">tₐ = (I₀ − R) / CF̄</t>
  </si>
  <si>
    <t xml:space="preserve">Einfach &amp; schnell; ignoriert Zeitwert des Geldes</t>
  </si>
  <si>
    <t xml:space="preserve">Statische Interpolation</t>
  </si>
  <si>
    <t xml:space="preserve">tₐ = Jahr_vor_BP + |Kum.CF_vor_BP| / CF_BP-Jahr</t>
  </si>
  <si>
    <t xml:space="preserve">Exakter Zeitpunkt durch lineare Interpolation</t>
  </si>
  <si>
    <t xml:space="preserve">Dynamisch (diskontiert)</t>
  </si>
  <si>
    <t xml:space="preserve">Barwert = CF_t / (1+i)^t</t>
  </si>
  <si>
    <t xml:space="preserve">Berücksichtigt Zinseszinseffekt; NPV-basiert</t>
  </si>
  <si>
    <t xml:space="preserve">Farbkonvention:  Blau = Eingabewert (änderbar)  |  Schwarz = Formel/Berechnung  |  Gelb = Schlüsselannahme  |  Grün = Positiver Cashflow  |  Rot = Negativer Cashflow</t>
  </si>
  <si>
    <t xml:space="preserve">KUMULIERTER CASHFLOW – DIAGRAMMDATEN</t>
  </si>
  <si>
    <t xml:space="preserve">Periode (t)</t>
  </si>
  <si>
    <t xml:space="preserve">t=0</t>
  </si>
  <si>
    <t xml:space="preserve">t=1</t>
  </si>
  <si>
    <t xml:space="preserve">t=2</t>
  </si>
  <si>
    <t xml:space="preserve">t=3</t>
  </si>
  <si>
    <t xml:space="preserve">t=4</t>
  </si>
  <si>
    <t xml:space="preserve">t=5</t>
  </si>
  <si>
    <t xml:space="preserve">STATISCH VS. DYNAMISCH – METHODENVERGLEICH</t>
  </si>
  <si>
    <t xml:space="preserve">Kriterium</t>
  </si>
  <si>
    <t xml:space="preserve">Statische Methode</t>
  </si>
  <si>
    <t xml:space="preserve">Dynamische Methode</t>
  </si>
  <si>
    <t xml:space="preserve">Empfehlung</t>
  </si>
  <si>
    <t xml:space="preserve">Berechnungsgrundlage</t>
  </si>
  <si>
    <t xml:space="preserve">Durchschnittswerte</t>
  </si>
  <si>
    <t xml:space="preserve">Diskontierte Cashflows</t>
  </si>
  <si>
    <t xml:space="preserve">Beide je nach Kontext</t>
  </si>
  <si>
    <t xml:space="preserve">Zeitwert des Geldes</t>
  </si>
  <si>
    <t xml:space="preserve">Wird NICHT berücksichtigt</t>
  </si>
  <si>
    <t xml:space="preserve">Wird berücksichtigt</t>
  </si>
  <si>
    <t xml:space="preserve">Dynamisch bevorzugt</t>
  </si>
  <si>
    <t xml:space="preserve">Zinseszinseffekte</t>
  </si>
  <si>
    <t xml:space="preserve">Ignoriert</t>
  </si>
  <si>
    <t xml:space="preserve">Einbezogen (Kalkulationszins)</t>
  </si>
  <si>
    <t xml:space="preserve">Dynamisch bei &gt; 3 Jahren</t>
  </si>
  <si>
    <t xml:space="preserve">Rechenaufwand</t>
  </si>
  <si>
    <t xml:space="preserve">Gering – einfache Formel</t>
  </si>
  <si>
    <t xml:space="preserve">Mittel – Diskontierung nötig</t>
  </si>
  <si>
    <t xml:space="preserve">Statisch als erster Filter</t>
  </si>
  <si>
    <t xml:space="preserve">Präzision</t>
  </si>
  <si>
    <t xml:space="preserve">Näherungswert</t>
  </si>
  <si>
    <t xml:space="preserve">Exakter Barwert</t>
  </si>
  <si>
    <t xml:space="preserve">Dynamisch für Endentscheid</t>
  </si>
  <si>
    <t xml:space="preserve">Cashflows nach Payback</t>
  </si>
  <si>
    <t xml:space="preserve">Werden ignoriert</t>
  </si>
  <si>
    <t xml:space="preserve">Werden berücksichtigt</t>
  </si>
  <si>
    <t xml:space="preserve">Dynamisch vollständiger</t>
  </si>
  <si>
    <t xml:space="preserve">Geeignet für</t>
  </si>
  <si>
    <t xml:space="preserve">Kurzfrist. / grobe Schätzung</t>
  </si>
  <si>
    <t xml:space="preserve">Langfrist. Großinvestitionen</t>
  </si>
  <si>
    <t xml:space="preserve">IHK-Empfehlung: Dynamisch</t>
  </si>
  <si>
    <t xml:space="preserve">Excel-Funktion</t>
  </si>
  <si>
    <t xml:space="preserve">AVERAGE / einfache Division</t>
  </si>
  <si>
    <t xml:space="preserve">NPV() / manuelle Diskontierung</t>
  </si>
  <si>
    <t xml:space="preserve">Beide in diesem Modell</t>
  </si>
  <si>
    <t xml:space="preserve">Ergebnis im Modell</t>
  </si>
  <si>
    <t xml:space="preserve">Vgl. Differenz unten</t>
  </si>
  <si>
    <t xml:space="preserve">Differenz Statisch − Dynamisch [Jahre]</t>
  </si>
  <si>
    <t xml:space="preserve">Quelle/Hinweis: Offizielle Empfehlung der IHK – bei strategisch bedeutsamen Großinvestitionen stets die dynamische Investitionsrechnung (Kapitalwertmethode) ergänzend heranziehen.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</si>
</sst>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&quot; €&quot;;\(#,##0&quot; €)&quot;;\-"/>
    <numFmt numFmtId="166" formatCode="0.0%"/>
    <numFmt numFmtId="167" formatCode="0"/>
    <numFmt numFmtId="168" formatCode="0.0000"/>
    <numFmt numFmtId="169" formatCode="0.00&quot; Jahre&quot;"/>
    <numFmt numFmtId="170" formatCode="@"/>
    <numFmt numFmtId="171" formatCode="0.00&quot; Jahre&quot;;\(0.00&quot; Jahre)&quot;;\-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i val="true"/>
      <sz val="8"/>
      <color rgb="FF595959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EBF3FB"/>
        <bgColor rgb="FFF2F2F2"/>
      </patternFill>
    </fill>
    <fill>
      <patternFill patternType="solid">
        <fgColor rgb="FFF2F2F2"/>
        <bgColor rgb="FFEBF3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color rgb="FFC00000"/>
      </font>
      <fill>
        <patternFill>
          <bgColor rgb="FFFCE4D6"/>
        </patternFill>
      </fill>
    </dxf>
    <dxf>
      <font>
        <color rgb="FF375623"/>
      </font>
      <fill>
        <patternFill>
          <bgColor rgb="FFE2EFDA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993366"/>
      <rgbColor rgb="FFF2F2F2"/>
      <rgbColor rgb="FFEBF3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CE4D6"/>
      <rgbColor rgb="FF2E75B6"/>
      <rgbColor rgb="FF33CCCC"/>
      <rgbColor rgb="FF99CC00"/>
      <rgbColor rgb="FFFFCC00"/>
      <rgbColor rgb="FFFF9900"/>
      <rgbColor rgb="FFE74C3C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Kumulierter Cashflow – Amortisationsverlauf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'Cashflow-Diagramm'!C2</c:f>
              <c:strCache>
                <c:ptCount val="1"/>
                <c:pt idx="0">
                  <c:v>Kum. Cashflow (€)</c:v>
                </c:pt>
              </c:strCache>
            </c:strRef>
          </c:tx>
          <c:spPr>
            <a:solidFill>
              <a:srgbClr val="2e75b6"/>
            </a:solidFill>
            <a:ln w="20160">
              <a:solidFill>
                <a:srgbClr val="2e75b6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'Cashflow-Diagramm'!$A$3:$A$8</c:f>
              <c:strCache>
                <c:ptCount val="6"/>
                <c:pt idx="0">
                  <c:v>t=0</c:v>
                </c:pt>
                <c:pt idx="1">
                  <c:v>t=1</c:v>
                </c:pt>
                <c:pt idx="2">
                  <c:v>t=2</c:v>
                </c:pt>
                <c:pt idx="3">
                  <c:v>t=3</c:v>
                </c:pt>
                <c:pt idx="4">
                  <c:v>t=4</c:v>
                </c:pt>
                <c:pt idx="5">
                  <c:v>t=5</c:v>
                </c:pt>
              </c:strCache>
            </c:strRef>
          </c:cat>
          <c:val>
            <c:numRef>
              <c:f>'Cashflow-Diagramm'!$C$3:$C$8</c:f>
              <c:numCache>
                <c:formatCode>General</c:formatCode>
                <c:ptCount val="6"/>
                <c:pt idx="0">
                  <c:v>-100000</c:v>
                </c:pt>
                <c:pt idx="1">
                  <c:v>-70000</c:v>
                </c:pt>
                <c:pt idx="2">
                  <c:v>-30000</c:v>
                </c:pt>
                <c:pt idx="3">
                  <c:v>20000</c:v>
                </c:pt>
                <c:pt idx="4">
                  <c:v>55000</c:v>
                </c:pt>
                <c:pt idx="5">
                  <c:v>75000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'Cashflow-Diagramm'!D2</c:f>
              <c:strCache>
                <c:ptCount val="1"/>
                <c:pt idx="0">
                  <c:v>Kum. Barwert (€)</c:v>
                </c:pt>
              </c:strCache>
            </c:strRef>
          </c:tx>
          <c:spPr>
            <a:solidFill>
              <a:srgbClr val="e74c3c"/>
            </a:solidFill>
            <a:ln w="20160">
              <a:solidFill>
                <a:srgbClr val="e74c3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'Cashflow-Diagramm'!$A$3:$A$8</c:f>
              <c:strCache>
                <c:ptCount val="6"/>
                <c:pt idx="0">
                  <c:v>t=0</c:v>
                </c:pt>
                <c:pt idx="1">
                  <c:v>t=1</c:v>
                </c:pt>
                <c:pt idx="2">
                  <c:v>t=2</c:v>
                </c:pt>
                <c:pt idx="3">
                  <c:v>t=3</c:v>
                </c:pt>
                <c:pt idx="4">
                  <c:v>t=4</c:v>
                </c:pt>
                <c:pt idx="5">
                  <c:v>t=5</c:v>
                </c:pt>
              </c:strCache>
            </c:strRef>
          </c:cat>
          <c:val>
            <c:numRef>
              <c:f>'Cashflow-Diagramm'!$D$3:$D$8</c:f>
              <c:numCache>
                <c:formatCode>General</c:formatCode>
                <c:ptCount val="6"/>
                <c:pt idx="0">
                  <c:v>-100000</c:v>
                </c:pt>
                <c:pt idx="1">
                  <c:v>-72222.2222222222</c:v>
                </c:pt>
                <c:pt idx="2">
                  <c:v>-37928.6694101509</c:v>
                </c:pt>
                <c:pt idx="3">
                  <c:v>1762.94264085759</c:v>
                </c:pt>
                <c:pt idx="4">
                  <c:v>27488.9874887335</c:v>
                </c:pt>
                <c:pt idx="5">
                  <c:v>41100.6514294085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29159922"/>
        <c:axId val="10659373"/>
      </c:lineChart>
      <c:catAx>
        <c:axId val="291599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Periode (t)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659373"/>
        <c:crosses val="autoZero"/>
        <c:auto val="1"/>
        <c:lblAlgn val="ctr"/>
        <c:lblOffset val="100"/>
        <c:noMultiLvlLbl val="0"/>
      </c:catAx>
      <c:valAx>
        <c:axId val="1065937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Kumulierter Cashflow (€)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&quot; €&quot;;\(#,##0&quot; €)&quot;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915992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0</xdr:rowOff>
    </xdr:from>
    <xdr:to>
      <xdr:col>4</xdr:col>
      <xdr:colOff>630000</xdr:colOff>
      <xdr:row>35</xdr:row>
      <xdr:rowOff>86760</xdr:rowOff>
    </xdr:to>
    <xdr:graphicFrame>
      <xdr:nvGraphicFramePr>
        <xdr:cNvPr id="0" name="Chart 1"/>
        <xdr:cNvGraphicFramePr/>
      </xdr:nvGraphicFramePr>
      <xdr:xfrm>
        <a:off x="0" y="1943280"/>
        <a:ext cx="791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5" min="2" style="0" width="18"/>
    <col collapsed="false" customWidth="true" hidden="false" outlineLevel="0" max="6" min="6" style="0" width="22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5" customFormat="false" ht="15" hidden="false" customHeight="false" outlineLevel="0" collapsed="false">
      <c r="A5" s="4" t="s">
        <v>3</v>
      </c>
      <c r="B5" s="4" t="s">
        <v>4</v>
      </c>
      <c r="C5" s="4"/>
      <c r="D5" s="4"/>
      <c r="E5" s="4"/>
      <c r="F5" s="4" t="s">
        <v>5</v>
      </c>
    </row>
    <row r="6" customFormat="false" ht="18" hidden="false" customHeight="true" outlineLevel="0" collapsed="false">
      <c r="A6" s="5" t="s">
        <v>6</v>
      </c>
      <c r="B6" s="6" t="n">
        <v>-100000</v>
      </c>
      <c r="C6" s="7" t="s">
        <v>7</v>
      </c>
      <c r="D6" s="8"/>
      <c r="E6" s="8"/>
      <c r="F6" s="9" t="s">
        <v>8</v>
      </c>
    </row>
    <row r="7" customFormat="false" ht="18" hidden="false" customHeight="true" outlineLevel="0" collapsed="false">
      <c r="A7" s="5" t="s">
        <v>9</v>
      </c>
      <c r="B7" s="6" t="n">
        <v>0</v>
      </c>
      <c r="C7" s="7" t="s">
        <v>7</v>
      </c>
      <c r="D7" s="8"/>
      <c r="E7" s="8"/>
      <c r="F7" s="9" t="s">
        <v>10</v>
      </c>
    </row>
    <row r="8" customFormat="false" ht="18" hidden="false" customHeight="true" outlineLevel="0" collapsed="false">
      <c r="A8" s="5" t="s">
        <v>11</v>
      </c>
      <c r="B8" s="10" t="n">
        <v>0.08</v>
      </c>
      <c r="C8" s="7" t="s">
        <v>12</v>
      </c>
      <c r="D8" s="8"/>
      <c r="E8" s="8"/>
      <c r="F8" s="9" t="s">
        <v>13</v>
      </c>
    </row>
    <row r="9" customFormat="false" ht="18" hidden="false" customHeight="true" outlineLevel="0" collapsed="false">
      <c r="A9" s="5" t="s">
        <v>14</v>
      </c>
      <c r="B9" s="11" t="n">
        <v>5</v>
      </c>
      <c r="C9" s="7" t="s">
        <v>15</v>
      </c>
      <c r="D9" s="8"/>
      <c r="E9" s="8"/>
      <c r="F9" s="9" t="s">
        <v>16</v>
      </c>
    </row>
    <row r="11" customFormat="false" ht="15" hidden="false" customHeight="false" outlineLevel="0" collapsed="false">
      <c r="A11" s="3" t="s">
        <v>17</v>
      </c>
      <c r="B11" s="3"/>
      <c r="C11" s="3"/>
      <c r="D11" s="3"/>
      <c r="E11" s="3"/>
      <c r="F11" s="3"/>
    </row>
    <row r="12" customFormat="false" ht="15" hidden="false" customHeight="false" outlineLevel="0" collapsed="false">
      <c r="A12" s="12" t="s">
        <v>18</v>
      </c>
      <c r="B12" s="12" t="s">
        <v>19</v>
      </c>
      <c r="C12" s="12" t="s">
        <v>20</v>
      </c>
      <c r="D12" s="12" t="s">
        <v>21</v>
      </c>
      <c r="E12" s="12" t="s">
        <v>22</v>
      </c>
      <c r="F12" s="12" t="s">
        <v>23</v>
      </c>
    </row>
    <row r="13" customFormat="false" ht="18" hidden="false" customHeight="true" outlineLevel="0" collapsed="false">
      <c r="A13" s="13" t="s">
        <v>24</v>
      </c>
      <c r="B13" s="14" t="n">
        <v>-100000</v>
      </c>
      <c r="C13" s="15" t="n">
        <f aca="false">B13</f>
        <v>-100000</v>
      </c>
      <c r="D13" s="16" t="n">
        <v>1</v>
      </c>
      <c r="E13" s="15" t="n">
        <f aca="false">B13*D13</f>
        <v>-100000</v>
      </c>
      <c r="F13" s="15" t="n">
        <f aca="false">E13</f>
        <v>-100000</v>
      </c>
    </row>
    <row r="14" customFormat="false" ht="18" hidden="false" customHeight="true" outlineLevel="0" collapsed="false">
      <c r="A14" s="17" t="s">
        <v>25</v>
      </c>
      <c r="B14" s="14" t="n">
        <v>30000</v>
      </c>
      <c r="C14" s="18" t="n">
        <f aca="false">C13+B14</f>
        <v>-70000</v>
      </c>
      <c r="D14" s="19" t="n">
        <f aca="false">1/(1+$B$8)^1</f>
        <v>0.925925925925926</v>
      </c>
      <c r="E14" s="18" t="n">
        <f aca="false">B14*D14</f>
        <v>27777.7777777778</v>
      </c>
      <c r="F14" s="18" t="n">
        <f aca="false">F13+E14</f>
        <v>-72222.2222222222</v>
      </c>
    </row>
    <row r="15" customFormat="false" ht="18" hidden="false" customHeight="true" outlineLevel="0" collapsed="false">
      <c r="A15" s="20" t="s">
        <v>26</v>
      </c>
      <c r="B15" s="14" t="n">
        <v>40000</v>
      </c>
      <c r="C15" s="15" t="n">
        <f aca="false">C14+B15</f>
        <v>-30000</v>
      </c>
      <c r="D15" s="16" t="n">
        <f aca="false">1/(1+$B$8)^2</f>
        <v>0.857338820301783</v>
      </c>
      <c r="E15" s="15" t="n">
        <f aca="false">B15*D15</f>
        <v>34293.5528120713</v>
      </c>
      <c r="F15" s="15" t="n">
        <f aca="false">F14+E15</f>
        <v>-37928.6694101509</v>
      </c>
    </row>
    <row r="16" customFormat="false" ht="18" hidden="false" customHeight="true" outlineLevel="0" collapsed="false">
      <c r="A16" s="17" t="s">
        <v>27</v>
      </c>
      <c r="B16" s="14" t="n">
        <v>50000</v>
      </c>
      <c r="C16" s="18" t="n">
        <f aca="false">C15+B16</f>
        <v>20000</v>
      </c>
      <c r="D16" s="19" t="n">
        <f aca="false">1/(1+$B$8)^3</f>
        <v>0.79383224102017</v>
      </c>
      <c r="E16" s="18" t="n">
        <f aca="false">B16*D16</f>
        <v>39691.6120510085</v>
      </c>
      <c r="F16" s="18" t="n">
        <f aca="false">F15+E16</f>
        <v>1762.94264085759</v>
      </c>
    </row>
    <row r="17" customFormat="false" ht="18" hidden="false" customHeight="true" outlineLevel="0" collapsed="false">
      <c r="A17" s="20" t="s">
        <v>28</v>
      </c>
      <c r="B17" s="14" t="n">
        <v>35000</v>
      </c>
      <c r="C17" s="15" t="n">
        <f aca="false">C16+B17</f>
        <v>55000</v>
      </c>
      <c r="D17" s="16" t="n">
        <f aca="false">1/(1+$B$8)^4</f>
        <v>0.735029852796453</v>
      </c>
      <c r="E17" s="15" t="n">
        <f aca="false">B17*D17</f>
        <v>25726.0448478759</v>
      </c>
      <c r="F17" s="15" t="n">
        <f aca="false">F16+E17</f>
        <v>27488.9874887335</v>
      </c>
    </row>
    <row r="18" customFormat="false" ht="18" hidden="false" customHeight="true" outlineLevel="0" collapsed="false">
      <c r="A18" s="17" t="s">
        <v>29</v>
      </c>
      <c r="B18" s="14" t="n">
        <v>20000</v>
      </c>
      <c r="C18" s="18" t="n">
        <f aca="false">C17+B18</f>
        <v>75000</v>
      </c>
      <c r="D18" s="19" t="n">
        <f aca="false">1/(1+$B$8)^5</f>
        <v>0.680583197033753</v>
      </c>
      <c r="E18" s="18" t="n">
        <f aca="false">B18*D18</f>
        <v>13611.6639406751</v>
      </c>
      <c r="F18" s="18" t="n">
        <f aca="false">F17+E18</f>
        <v>41100.6514294085</v>
      </c>
    </row>
    <row r="20" customFormat="false" ht="15" hidden="false" customHeight="false" outlineLevel="0" collapsed="false">
      <c r="A20" s="3" t="s">
        <v>30</v>
      </c>
      <c r="B20" s="3"/>
      <c r="C20" s="3"/>
      <c r="D20" s="3"/>
      <c r="E20" s="3"/>
      <c r="F20" s="3"/>
    </row>
    <row r="21" customFormat="false" ht="19.5" hidden="false" customHeight="true" outlineLevel="0" collapsed="false">
      <c r="A21" s="21" t="s">
        <v>31</v>
      </c>
      <c r="B21" s="22" t="n">
        <f aca="false">AVERAGE(B14:B18)</f>
        <v>35000</v>
      </c>
      <c r="C21" s="23"/>
      <c r="D21" s="23"/>
      <c r="E21" s="23"/>
      <c r="F21" s="23"/>
    </row>
    <row r="22" customFormat="false" ht="19.5" hidden="false" customHeight="true" outlineLevel="0" collapsed="false">
      <c r="A22" s="24" t="s">
        <v>32</v>
      </c>
      <c r="B22" s="25" t="n">
        <f aca="false">(ABS(B6)-B7)/B21</f>
        <v>2.85714285714286</v>
      </c>
      <c r="C22" s="8"/>
      <c r="D22" s="8"/>
      <c r="E22" s="8"/>
      <c r="F22" s="8"/>
    </row>
    <row r="23" customFormat="false" ht="19.5" hidden="false" customHeight="true" outlineLevel="0" collapsed="false">
      <c r="A23" s="24" t="s">
        <v>33</v>
      </c>
      <c r="B23" s="25" t="n">
        <f aca="false">MATCH(0,C13:C18,1)-1+ABS(INDEX(C13:C18,MATCH(0,C13:C18,1)))/INDEX(B13:B18,MATCH(0,C13:C18,1)+1)</f>
        <v>2.6</v>
      </c>
      <c r="C23" s="8"/>
      <c r="D23" s="8"/>
      <c r="E23" s="8"/>
      <c r="F23" s="8"/>
    </row>
    <row r="24" customFormat="false" ht="19.5" hidden="false" customHeight="true" outlineLevel="0" collapsed="false">
      <c r="A24" s="21" t="s">
        <v>34</v>
      </c>
      <c r="B24" s="26" t="str">
        <f aca="false">TEXT(INT(B23),"0")&amp;" Jahre "&amp;TEXT(ROUND((B23-INT(B23))*12,0),"0")&amp;" Monate"</f>
        <v>2 Jahre 7 Monate</v>
      </c>
      <c r="C24" s="23"/>
      <c r="D24" s="23"/>
      <c r="E24" s="23"/>
      <c r="F24" s="23"/>
    </row>
    <row r="25" customFormat="false" ht="15" hidden="false" customHeight="false" outlineLevel="0" collapsed="false">
      <c r="A25" s="27"/>
      <c r="B25" s="27"/>
      <c r="C25" s="27"/>
      <c r="D25" s="27"/>
      <c r="E25" s="27"/>
      <c r="F25" s="27"/>
    </row>
    <row r="26" customFormat="false" ht="19.5" hidden="false" customHeight="true" outlineLevel="0" collapsed="false">
      <c r="A26" s="21" t="s">
        <v>35</v>
      </c>
      <c r="B26" s="22" t="n">
        <f aca="false">F18</f>
        <v>41100.6514294085</v>
      </c>
      <c r="C26" s="23"/>
      <c r="D26" s="23"/>
      <c r="E26" s="23"/>
      <c r="F26" s="23"/>
    </row>
    <row r="27" customFormat="false" ht="19.5" hidden="false" customHeight="true" outlineLevel="0" collapsed="false">
      <c r="A27" s="24" t="s">
        <v>36</v>
      </c>
      <c r="B27" s="25" t="n">
        <f aca="false">MATCH(0,F13:F18,1)-1+ABS(INDEX(F13:F18,MATCH(0,F13:F18,1)))/INDEX(E13:E18,MATCH(0,F13:F18,1)+1)</f>
        <v>2.955584</v>
      </c>
      <c r="C27" s="8"/>
      <c r="D27" s="8"/>
      <c r="E27" s="8"/>
      <c r="F27" s="8"/>
    </row>
    <row r="28" customFormat="false" ht="19.5" hidden="false" customHeight="true" outlineLevel="0" collapsed="false">
      <c r="A28" s="21" t="s">
        <v>11</v>
      </c>
      <c r="B28" s="28" t="n">
        <f aca="false">B8</f>
        <v>0.08</v>
      </c>
      <c r="C28" s="23"/>
      <c r="D28" s="23"/>
      <c r="E28" s="23"/>
      <c r="F28" s="23"/>
    </row>
    <row r="30" customFormat="false" ht="15" hidden="false" customHeight="false" outlineLevel="0" collapsed="false">
      <c r="A30" s="3" t="s">
        <v>37</v>
      </c>
      <c r="B30" s="3"/>
      <c r="C30" s="3"/>
      <c r="D30" s="3"/>
      <c r="E30" s="3"/>
      <c r="F30" s="3"/>
    </row>
    <row r="31" customFormat="false" ht="15" hidden="false" customHeight="false" outlineLevel="0" collapsed="false">
      <c r="A31" s="12" t="s">
        <v>3</v>
      </c>
      <c r="B31" s="12" t="s">
        <v>4</v>
      </c>
      <c r="C31" s="12" t="s">
        <v>38</v>
      </c>
      <c r="D31" s="12"/>
      <c r="E31" s="12"/>
      <c r="F31" s="12" t="s">
        <v>39</v>
      </c>
    </row>
    <row r="32" customFormat="false" ht="18" hidden="false" customHeight="true" outlineLevel="0" collapsed="false">
      <c r="A32" s="29" t="s">
        <v>40</v>
      </c>
      <c r="B32" s="6" t="n">
        <v>150000</v>
      </c>
      <c r="C32" s="30" t="s">
        <v>7</v>
      </c>
      <c r="D32" s="31"/>
      <c r="E32" s="31"/>
      <c r="F32" s="9" t="s">
        <v>41</v>
      </c>
    </row>
    <row r="33" customFormat="false" ht="18" hidden="false" customHeight="true" outlineLevel="0" collapsed="false">
      <c r="A33" s="13" t="s">
        <v>42</v>
      </c>
      <c r="B33" s="6" t="n">
        <v>10000</v>
      </c>
      <c r="C33" s="32" t="s">
        <v>7</v>
      </c>
      <c r="D33" s="33"/>
      <c r="E33" s="33"/>
      <c r="F33" s="9" t="s">
        <v>43</v>
      </c>
    </row>
    <row r="34" customFormat="false" ht="18" hidden="false" customHeight="true" outlineLevel="0" collapsed="false">
      <c r="A34" s="29" t="s">
        <v>44</v>
      </c>
      <c r="B34" s="6" t="n">
        <v>36000</v>
      </c>
      <c r="C34" s="30" t="s">
        <v>7</v>
      </c>
      <c r="D34" s="31"/>
      <c r="E34" s="31"/>
      <c r="F34" s="9" t="s">
        <v>45</v>
      </c>
    </row>
    <row r="35" customFormat="false" ht="21.75" hidden="false" customHeight="true" outlineLevel="0" collapsed="false">
      <c r="A35" s="34" t="s">
        <v>46</v>
      </c>
      <c r="B35" s="35" t="n">
        <f aca="false">(B32-B33)/B34</f>
        <v>3.88888888888889</v>
      </c>
      <c r="C35" s="36"/>
      <c r="D35" s="36"/>
      <c r="E35" s="36"/>
      <c r="F35" s="36"/>
    </row>
    <row r="37" customFormat="false" ht="15" hidden="false" customHeight="false" outlineLevel="0" collapsed="false">
      <c r="A37" s="3" t="s">
        <v>47</v>
      </c>
      <c r="B37" s="3"/>
      <c r="C37" s="3"/>
      <c r="D37" s="3"/>
      <c r="E37" s="3"/>
      <c r="F37" s="3"/>
    </row>
    <row r="38" customFormat="false" ht="18" hidden="false" customHeight="true" outlineLevel="0" collapsed="false">
      <c r="A38" s="29" t="s">
        <v>48</v>
      </c>
      <c r="B38" s="37" t="s">
        <v>49</v>
      </c>
      <c r="C38" s="37"/>
      <c r="D38" s="38" t="s">
        <v>50</v>
      </c>
      <c r="E38" s="38"/>
      <c r="F38" s="38"/>
    </row>
    <row r="39" customFormat="false" ht="18" hidden="false" customHeight="true" outlineLevel="0" collapsed="false">
      <c r="A39" s="13" t="s">
        <v>51</v>
      </c>
      <c r="B39" s="39" t="s">
        <v>52</v>
      </c>
      <c r="C39" s="39"/>
      <c r="D39" s="40" t="s">
        <v>53</v>
      </c>
      <c r="E39" s="40"/>
      <c r="F39" s="40"/>
    </row>
    <row r="40" customFormat="false" ht="18" hidden="false" customHeight="true" outlineLevel="0" collapsed="false">
      <c r="A40" s="29" t="s">
        <v>54</v>
      </c>
      <c r="B40" s="37" t="s">
        <v>55</v>
      </c>
      <c r="C40" s="37"/>
      <c r="D40" s="38" t="s">
        <v>56</v>
      </c>
      <c r="E40" s="38"/>
      <c r="F40" s="38"/>
    </row>
    <row r="42" customFormat="false" ht="13.5" hidden="false" customHeight="true" outlineLevel="0" collapsed="false">
      <c r="A42" s="41" t="s">
        <v>57</v>
      </c>
      <c r="B42" s="41"/>
      <c r="C42" s="41"/>
      <c r="D42" s="41"/>
      <c r="E42" s="41"/>
      <c r="F42" s="41"/>
    </row>
  </sheetData>
  <mergeCells count="15">
    <mergeCell ref="A1:F1"/>
    <mergeCell ref="A2:F2"/>
    <mergeCell ref="A4:F4"/>
    <mergeCell ref="A11:F11"/>
    <mergeCell ref="A20:F20"/>
    <mergeCell ref="A25:F25"/>
    <mergeCell ref="A30:F30"/>
    <mergeCell ref="A37:F37"/>
    <mergeCell ref="B38:C38"/>
    <mergeCell ref="D38:F38"/>
    <mergeCell ref="B39:C39"/>
    <mergeCell ref="D39:F39"/>
    <mergeCell ref="B40:C40"/>
    <mergeCell ref="D40:F40"/>
    <mergeCell ref="A42:F42"/>
  </mergeCells>
  <conditionalFormatting sqref="C13:C18">
    <cfRule type="cellIs" priority="2" operator="lessThan" aboveAverage="0" equalAverage="0" bottom="0" percent="0" rank="0" text="" dxfId="0">
      <formula>0</formula>
    </cfRule>
    <cfRule type="cellIs" priority="3" operator="greaterThan" aboveAverage="0" equalAverage="0" bottom="0" percent="0" rank="0" text="" dxfId="1">
      <formula>0</formula>
    </cfRule>
  </conditionalFormatting>
  <conditionalFormatting sqref="F13:F18">
    <cfRule type="cellIs" priority="4" operator="lessThan" aboveAverage="0" equalAverage="0" bottom="0" percent="0" rank="0" text="" dxfId="0">
      <formula>0</formula>
    </cfRule>
    <cfRule type="cellIs" priority="5" operator="greater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20"/>
    <col collapsed="false" customWidth="true" hidden="false" outlineLevel="0" max="4" min="3" style="0" width="22"/>
  </cols>
  <sheetData>
    <row r="1" customFormat="false" ht="27.75" hidden="false" customHeight="true" outlineLevel="0" collapsed="false">
      <c r="A1" s="42" t="s">
        <v>58</v>
      </c>
      <c r="B1" s="42"/>
      <c r="C1" s="42"/>
      <c r="D1" s="42"/>
    </row>
    <row r="2" customFormat="false" ht="15.75" hidden="false" customHeight="true" outlineLevel="0" collapsed="false">
      <c r="A2" s="12" t="s">
        <v>59</v>
      </c>
      <c r="B2" s="12" t="s">
        <v>19</v>
      </c>
      <c r="C2" s="12" t="s">
        <v>20</v>
      </c>
      <c r="D2" s="12" t="s">
        <v>23</v>
      </c>
    </row>
    <row r="3" customFormat="false" ht="15.75" hidden="false" customHeight="true" outlineLevel="0" collapsed="false">
      <c r="A3" s="43" t="s">
        <v>60</v>
      </c>
      <c r="B3" s="44" t="n">
        <f aca="false">Amortisationsrechner!B13</f>
        <v>-100000</v>
      </c>
      <c r="C3" s="44" t="n">
        <f aca="false">Amortisationsrechner!C13</f>
        <v>-100000</v>
      </c>
      <c r="D3" s="44" t="n">
        <f aca="false">Amortisationsrechner!F13</f>
        <v>-100000</v>
      </c>
    </row>
    <row r="4" customFormat="false" ht="15.75" hidden="false" customHeight="true" outlineLevel="0" collapsed="false">
      <c r="A4" s="45" t="s">
        <v>61</v>
      </c>
      <c r="B4" s="46" t="n">
        <f aca="false">Amortisationsrechner!B14</f>
        <v>30000</v>
      </c>
      <c r="C4" s="46" t="n">
        <f aca="false">Amortisationsrechner!C14</f>
        <v>-70000</v>
      </c>
      <c r="D4" s="46" t="n">
        <f aca="false">Amortisationsrechner!F14</f>
        <v>-72222.2222222222</v>
      </c>
    </row>
    <row r="5" customFormat="false" ht="15.75" hidden="false" customHeight="true" outlineLevel="0" collapsed="false">
      <c r="A5" s="43" t="s">
        <v>62</v>
      </c>
      <c r="B5" s="44" t="n">
        <f aca="false">Amortisationsrechner!B15</f>
        <v>40000</v>
      </c>
      <c r="C5" s="44" t="n">
        <f aca="false">Amortisationsrechner!C15</f>
        <v>-30000</v>
      </c>
      <c r="D5" s="44" t="n">
        <f aca="false">Amortisationsrechner!F15</f>
        <v>-37928.6694101509</v>
      </c>
    </row>
    <row r="6" customFormat="false" ht="15.75" hidden="false" customHeight="true" outlineLevel="0" collapsed="false">
      <c r="A6" s="45" t="s">
        <v>63</v>
      </c>
      <c r="B6" s="46" t="n">
        <f aca="false">Amortisationsrechner!B16</f>
        <v>50000</v>
      </c>
      <c r="C6" s="46" t="n">
        <f aca="false">Amortisationsrechner!C16</f>
        <v>20000</v>
      </c>
      <c r="D6" s="46" t="n">
        <f aca="false">Amortisationsrechner!F16</f>
        <v>1762.94264085759</v>
      </c>
    </row>
    <row r="7" customFormat="false" ht="15.75" hidden="false" customHeight="true" outlineLevel="0" collapsed="false">
      <c r="A7" s="43" t="s">
        <v>64</v>
      </c>
      <c r="B7" s="44" t="n">
        <f aca="false">Amortisationsrechner!B17</f>
        <v>35000</v>
      </c>
      <c r="C7" s="44" t="n">
        <f aca="false">Amortisationsrechner!C17</f>
        <v>55000</v>
      </c>
      <c r="D7" s="44" t="n">
        <f aca="false">Amortisationsrechner!F17</f>
        <v>27488.9874887335</v>
      </c>
    </row>
    <row r="8" customFormat="false" ht="15.75" hidden="false" customHeight="true" outlineLevel="0" collapsed="false">
      <c r="A8" s="45" t="s">
        <v>65</v>
      </c>
      <c r="B8" s="46" t="n">
        <f aca="false">Amortisationsrechner!B18</f>
        <v>20000</v>
      </c>
      <c r="C8" s="46" t="n">
        <f aca="false">Amortisationsrechner!C18</f>
        <v>75000</v>
      </c>
      <c r="D8" s="46" t="n">
        <f aca="false">Amortisationsrechner!F18</f>
        <v>41100.6514294085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4"/>
    <col collapsed="false" customWidth="true" hidden="false" outlineLevel="0" max="3" min="2" style="0" width="22"/>
    <col collapsed="false" customWidth="true" hidden="false" outlineLevel="0" max="4" min="4" style="0" width="32"/>
  </cols>
  <sheetData>
    <row r="1" customFormat="false" ht="27.75" hidden="false" customHeight="true" outlineLevel="0" collapsed="false">
      <c r="A1" s="42" t="s">
        <v>66</v>
      </c>
      <c r="B1" s="42"/>
      <c r="C1" s="42"/>
      <c r="D1" s="42"/>
    </row>
    <row r="2" customFormat="false" ht="15.75" hidden="false" customHeight="true" outlineLevel="0" collapsed="false">
      <c r="A2" s="4" t="s">
        <v>67</v>
      </c>
      <c r="B2" s="4" t="s">
        <v>68</v>
      </c>
      <c r="C2" s="4" t="s">
        <v>69</v>
      </c>
      <c r="D2" s="4" t="s">
        <v>70</v>
      </c>
    </row>
    <row r="3" customFormat="false" ht="18" hidden="false" customHeight="true" outlineLevel="0" collapsed="false">
      <c r="A3" s="47" t="s">
        <v>71</v>
      </c>
      <c r="B3" s="47" t="s">
        <v>72</v>
      </c>
      <c r="C3" s="47" t="s">
        <v>73</v>
      </c>
      <c r="D3" s="47" t="s">
        <v>74</v>
      </c>
    </row>
    <row r="4" customFormat="false" ht="18" hidden="false" customHeight="true" outlineLevel="0" collapsed="false">
      <c r="A4" s="48" t="s">
        <v>75</v>
      </c>
      <c r="B4" s="48" t="s">
        <v>76</v>
      </c>
      <c r="C4" s="48" t="s">
        <v>77</v>
      </c>
      <c r="D4" s="48" t="s">
        <v>78</v>
      </c>
    </row>
    <row r="5" customFormat="false" ht="18" hidden="false" customHeight="true" outlineLevel="0" collapsed="false">
      <c r="A5" s="47" t="s">
        <v>79</v>
      </c>
      <c r="B5" s="47" t="s">
        <v>80</v>
      </c>
      <c r="C5" s="47" t="s">
        <v>81</v>
      </c>
      <c r="D5" s="47" t="s">
        <v>82</v>
      </c>
    </row>
    <row r="6" customFormat="false" ht="18" hidden="false" customHeight="true" outlineLevel="0" collapsed="false">
      <c r="A6" s="48" t="s">
        <v>83</v>
      </c>
      <c r="B6" s="48" t="s">
        <v>84</v>
      </c>
      <c r="C6" s="48" t="s">
        <v>85</v>
      </c>
      <c r="D6" s="48" t="s">
        <v>86</v>
      </c>
    </row>
    <row r="7" customFormat="false" ht="18" hidden="false" customHeight="true" outlineLevel="0" collapsed="false">
      <c r="A7" s="47" t="s">
        <v>87</v>
      </c>
      <c r="B7" s="47" t="s">
        <v>88</v>
      </c>
      <c r="C7" s="47" t="s">
        <v>89</v>
      </c>
      <c r="D7" s="47" t="s">
        <v>90</v>
      </c>
    </row>
    <row r="8" customFormat="false" ht="18" hidden="false" customHeight="true" outlineLevel="0" collapsed="false">
      <c r="A8" s="48" t="s">
        <v>91</v>
      </c>
      <c r="B8" s="48" t="s">
        <v>92</v>
      </c>
      <c r="C8" s="48" t="s">
        <v>93</v>
      </c>
      <c r="D8" s="48" t="s">
        <v>94</v>
      </c>
    </row>
    <row r="9" customFormat="false" ht="18" hidden="false" customHeight="true" outlineLevel="0" collapsed="false">
      <c r="A9" s="47" t="s">
        <v>95</v>
      </c>
      <c r="B9" s="47" t="s">
        <v>96</v>
      </c>
      <c r="C9" s="47" t="s">
        <v>97</v>
      </c>
      <c r="D9" s="47" t="s">
        <v>98</v>
      </c>
    </row>
    <row r="10" customFormat="false" ht="18" hidden="false" customHeight="true" outlineLevel="0" collapsed="false">
      <c r="A10" s="48" t="s">
        <v>99</v>
      </c>
      <c r="B10" s="48" t="s">
        <v>100</v>
      </c>
      <c r="C10" s="48" t="s">
        <v>101</v>
      </c>
      <c r="D10" s="48" t="s">
        <v>102</v>
      </c>
    </row>
    <row r="11" customFormat="false" ht="18" hidden="false" customHeight="true" outlineLevel="0" collapsed="false">
      <c r="A11" s="47" t="s">
        <v>103</v>
      </c>
      <c r="B11" s="49" t="n">
        <f aca="false">Amortisationsrechner!B22</f>
        <v>2.85714285714286</v>
      </c>
      <c r="C11" s="49" t="n">
        <f aca="false">Amortisationsrechner!B27</f>
        <v>2.955584</v>
      </c>
      <c r="D11" s="47" t="s">
        <v>104</v>
      </c>
    </row>
    <row r="12" customFormat="false" ht="21.75" hidden="false" customHeight="true" outlineLevel="0" collapsed="false">
      <c r="A12" s="34" t="s">
        <v>105</v>
      </c>
      <c r="B12" s="50" t="n">
        <f aca="false">Amortisationsrechner!B22-Amortisationsrechner!B27</f>
        <v>-0.0984411428571428</v>
      </c>
      <c r="C12" s="36"/>
      <c r="D12" s="36"/>
    </row>
    <row r="14" customFormat="false" ht="30" hidden="false" customHeight="true" outlineLevel="0" collapsed="false">
      <c r="A14" s="51" t="s">
        <v>106</v>
      </c>
      <c r="B14" s="51"/>
      <c r="C14" s="51"/>
      <c r="D14" s="51"/>
    </row>
  </sheetData>
  <mergeCells count="2">
    <mergeCell ref="A1:D1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2026-04-16T08:14:45Z</dcterms:created>
  <dc:creator>openpyxl</dc:creator>
  <dc:description/>
  <dc:language>en-US</dc:language>
  <cp:lastModifiedBy/>
  <dcterms:modified xsi:type="dcterms:W3CDTF">2026-04-16T08:14:54Z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