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ngebot" sheetId="1" state="visible" r:id="rId2"/>
    <sheet name="Kalkulation" sheetId="2" state="visible" r:id="rId3"/>
    <sheet name="4 Säulen" sheetId="3" state="visible" r:id="rId4"/>
    <sheet name="Angebots-Log" sheetId="4" state="visible" r:id="rId5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<sst xmlns="http://schemas.openxmlformats.org/spreadsheetml/2006/main" count="249" uniqueCount="223">
  <si>
    <t xml:space="preserve">ANGEBOT</t>
  </si>
  <si>
    <t xml:space="preserve">  STAMMDATEN</t>
  </si>
  <si>
    <t xml:space="preserve">Firmenname:</t>
  </si>
  <si>
    <t xml:space="preserve">Muster GmbH</t>
  </si>
  <si>
    <t xml:space="preserve">Kundenname:</t>
  </si>
  <si>
    <t xml:space="preserve">Kunde AG</t>
  </si>
  <si>
    <t xml:space="preserve">Rechtsform:</t>
  </si>
  <si>
    <t xml:space="preserve">GmbH</t>
  </si>
  <si>
    <t xml:space="preserve">Ansprechpartner:</t>
  </si>
  <si>
    <t xml:space="preserve">Max Mustermann</t>
  </si>
  <si>
    <t xml:space="preserve">Straße &amp; Nr.:</t>
  </si>
  <si>
    <t xml:space="preserve">Musterstraße 1</t>
  </si>
  <si>
    <t xml:space="preserve">Kundenstraße 10</t>
  </si>
  <si>
    <t xml:space="preserve">PLZ / Ort:</t>
  </si>
  <si>
    <t xml:space="preserve">12345 Musterstadt</t>
  </si>
  <si>
    <t xml:space="preserve">54321 Kundenstadt</t>
  </si>
  <si>
    <t xml:space="preserve">USt-IdNr.:</t>
  </si>
  <si>
    <t xml:space="preserve">DE123456789</t>
  </si>
  <si>
    <t xml:space="preserve">Kundennummer:</t>
  </si>
  <si>
    <t xml:space="preserve">KD-0001</t>
  </si>
  <si>
    <t xml:space="preserve">Angebotsnummer:</t>
  </si>
  <si>
    <t xml:space="preserve">ANG-2026-0001</t>
  </si>
  <si>
    <t xml:space="preserve">Angebotsdatum:</t>
  </si>
  <si>
    <t xml:space="preserve">15.01.2026</t>
  </si>
  <si>
    <t xml:space="preserve">Anna Müller</t>
  </si>
  <si>
    <t xml:space="preserve">Gültig bis:</t>
  </si>
  <si>
    <t xml:space="preserve">31.03.2026</t>
  </si>
  <si>
    <t xml:space="preserve">  LEISTUNGSBESCHREIBUNG</t>
  </si>
  <si>
    <t xml:space="preserve">Pos.</t>
  </si>
  <si>
    <t xml:space="preserve">Bezeichnung / Leistungsbeschreibung</t>
  </si>
  <si>
    <t xml:space="preserve">Menge</t>
  </si>
  <si>
    <t xml:space="preserve">Einheit</t>
  </si>
  <si>
    <t xml:space="preserve">Einzelpreis (netto)</t>
  </si>
  <si>
    <t xml:space="preserve">Gesamtpreis (netto)</t>
  </si>
  <si>
    <t xml:space="preserve">Projektplanung &amp; Konzeption</t>
  </si>
  <si>
    <t xml:space="preserve">Std</t>
  </si>
  <si>
    <t xml:space="preserve">Entwicklungsleistung Backend</t>
  </si>
  <si>
    <t xml:space="preserve">Entwicklungsleistung Frontend</t>
  </si>
  <si>
    <t xml:space="preserve">Testing &amp; Qualitätssicherung</t>
  </si>
  <si>
    <t xml:space="preserve">Schulung Anwender</t>
  </si>
  <si>
    <t xml:space="preserve">Reisekosten (Pauschale)</t>
  </si>
  <si>
    <t xml:space="preserve">pauschal</t>
  </si>
  <si>
    <t xml:space="preserve">Dokumentation</t>
  </si>
  <si>
    <t xml:space="preserve">Zwischensumme (netto):</t>
  </si>
  <si>
    <t xml:space="preserve">Rabatt (in %):</t>
  </si>
  <si>
    <t xml:space="preserve">Nettobetrag nach Rabatt:</t>
  </si>
  <si>
    <t xml:space="preserve">Umsatzsteuer (19 %):</t>
  </si>
  <si>
    <t xml:space="preserve">Gesamtbetrag (brutto):</t>
  </si>
  <si>
    <t xml:space="preserve">  KONDITIONEN &amp; RECHTLICHES</t>
  </si>
  <si>
    <t xml:space="preserve">Zahlungsbedingungen:</t>
  </si>
  <si>
    <t xml:space="preserve">14 Tage netto nach Rechnungsdatum</t>
  </si>
  <si>
    <t xml:space="preserve">Lieferzeit / Lead Time:</t>
  </si>
  <si>
    <t xml:space="preserve">4-6 Wochen nach Auftragserteilung</t>
  </si>
  <si>
    <t xml:space="preserve">Eigentumsvorbehalt:</t>
  </si>
  <si>
    <t xml:space="preserve">Bis zur vollständigen Bezahlung verbleibt das Eigentum beim Auftragnehmer.</t>
  </si>
  <si>
    <t xml:space="preserve">AGB:</t>
  </si>
  <si>
    <t xml:space="preserve">Es gelten unsere Allgemeinen Geschäftsbedingungen.</t>
  </si>
  <si>
    <t xml:space="preserve">Gerichtsstand:</t>
  </si>
  <si>
    <t xml:space="preserve">Musterstadt</t>
  </si>
  <si>
    <t xml:space="preserve">Out of Scope:</t>
  </si>
  <si>
    <t xml:space="preserve">Alle nicht explizit beschriebenen Leistungen sind nicht Bestandteil dieses Angebots.</t>
  </si>
  <si>
    <t xml:space="preserve">  AUFTRAGSERTEILUNG</t>
  </si>
  <si>
    <t xml:space="preserve">Zur Auftragserteilung senden Sie uns dieses Angebot bitte unterschrieben zurück.
Mit Ihrer Unterschrift bestätigen Sie die Annahme aller aufgeführten Konditionen.</t>
  </si>
  <si>
    <t xml:space="preserve">___________________________________</t>
  </si>
  <si>
    <t xml:space="preserve">Ort, Datum | Auftragnehmer</t>
  </si>
  <si>
    <t xml:space="preserve">Ort, Datum | Auftraggeber</t>
  </si>
  <si>
    <t xml:space="preserve">  FINALER CHECK VOR VERSAND</t>
  </si>
  <si>
    <t xml:space="preserve">☐</t>
  </si>
  <si>
    <t xml:space="preserve">Stammdaten (Kunde &amp; eigenes Unternehmen) korrekt?</t>
  </si>
  <si>
    <t xml:space="preserve">Deckungsbeitrag gemäß interner Vorgaben gesichert? (siehe Tab 'Kalkulation')</t>
  </si>
  <si>
    <t xml:space="preserve">Bindefrist klar und unmissverständlich formuliert?</t>
  </si>
  <si>
    <t xml:space="preserve">Zahlungs- und Lieferbedingungen / AGB integriert?</t>
  </si>
  <si>
    <t xml:space="preserve">Out-of-Scope explizit definiert?</t>
  </si>
  <si>
    <t xml:space="preserve">ANGEBOTS-KALKULATOR</t>
  </si>
  <si>
    <t xml:space="preserve">  1  KOSTENEINGABE (Variable Kosten)</t>
  </si>
  <si>
    <t xml:space="preserve">Kostenart</t>
  </si>
  <si>
    <t xml:space="preserve">Beschreibung / Notiz</t>
  </si>
  <si>
    <t xml:space="preserve">Betrag (netto)</t>
  </si>
  <si>
    <t xml:space="preserve">Materialkosten (netto)</t>
  </si>
  <si>
    <t xml:space="preserve">Material- und Wareneinsatz für diesen Auftrag</t>
  </si>
  <si>
    <t xml:space="preserve">Arbeitskosten / Fremdleistungen</t>
  </si>
  <si>
    <t xml:space="preserve">Direkte Personalkosten, Subunternehmer</t>
  </si>
  <si>
    <t xml:space="preserve">Projektbezogene Reisekosten</t>
  </si>
  <si>
    <t xml:space="preserve">Km-Geld, Hotel, Verpflegung (auftragsspezifisch)</t>
  </si>
  <si>
    <t xml:space="preserve">Sonstige variable Kosten</t>
  </si>
  <si>
    <t xml:space="preserve">Lizenzen, Verbrauchsmaterial, sonstige Direktkosten</t>
  </si>
  <si>
    <t xml:space="preserve">SUMME VARIABLE KOSTEN</t>
  </si>
  <si>
    <t xml:space="preserve">  2  MARGENANNAHME</t>
  </si>
  <si>
    <t xml:space="preserve">Gewünschte Deckungsbeitragsquote (DB-Quote)</t>
  </si>
  <si>
    <t xml:space="preserve">Anteil am Verkaufspreis, der Fixkosten &amp; Gewinn deckt</t>
  </si>
  <si>
    <t xml:space="preserve">  3  KALKULATIONS-ERGEBNIS</t>
  </si>
  <si>
    <t xml:space="preserve">Summe variable Kosten</t>
  </si>
  <si>
    <t xml:space="preserve">Notwendiger Deckungsbeitrag</t>
  </si>
  <si>
    <t xml:space="preserve">Ziel-Verkaufspreis (netto)</t>
  </si>
  <si>
    <t xml:space="preserve">Umsatzsteuer (19 %)</t>
  </si>
  <si>
    <t xml:space="preserve">Ziel-Verkaufspreis (brutto)</t>
  </si>
  <si>
    <t xml:space="preserve">  4  DECKUNGSBEITRAGSANALYSE  —  Formel: DB = Umsatzerlöse − Variable Kosten</t>
  </si>
  <si>
    <t xml:space="preserve">Tatsächlich angebotener Verkaufspreis (netto)</t>
  </si>
  <si>
    <t xml:space="preserve">Hier den tatsächlichen Angebotspreis eintragen</t>
  </si>
  <si>
    <t xml:space="preserve">Deckungsbeitrag (absolut)</t>
  </si>
  <si>
    <t xml:space="preserve">DB = Umsatzerlöse - Variable Kosten</t>
  </si>
  <si>
    <t xml:space="preserve">Deckungsbeitragsquote (ist)</t>
  </si>
  <si>
    <t xml:space="preserve">DB-Quote = DB / Umsatzerlöse</t>
  </si>
  <si>
    <t xml:space="preserve">Erreichter vs. Ziel-DB</t>
  </si>
  <si>
    <t xml:space="preserve">Abweichung zur gewünschten DB-Quote</t>
  </si>
  <si>
    <t xml:space="preserve">Rentabilitätsstatus:</t>
  </si>
  <si>
    <t xml:space="preserve">Prüft ob Ziel-DB-Quote erreicht wird</t>
  </si>
  <si>
    <t xml:space="preserve">  5  OPTIONSVERGLEICH  —  Basis vs. Premium</t>
  </si>
  <si>
    <t xml:space="preserve">Kennzahl</t>
  </si>
  <si>
    <t xml:space="preserve">Beschreibung</t>
  </si>
  <si>
    <t xml:space="preserve">Option A – Basis</t>
  </si>
  <si>
    <t xml:space="preserve">Option B – Premium</t>
  </si>
  <si>
    <t xml:space="preserve">Variable Kosten (netto)</t>
  </si>
  <si>
    <t xml:space="preserve">Direkte Auftragskosten</t>
  </si>
  <si>
    <t xml:space="preserve">Verkaufspreis (netto)</t>
  </si>
  <si>
    <t xml:space="preserve">Ziel-Preis mit Zielmarge</t>
  </si>
  <si>
    <t xml:space="preserve">Deckungsbeitrag (abs.)</t>
  </si>
  <si>
    <t xml:space="preserve">DB = Umsatz - Variable Kosten</t>
  </si>
  <si>
    <t xml:space="preserve">DB-Quote</t>
  </si>
  <si>
    <t xml:space="preserve">Anteil am Verkaufspreis</t>
  </si>
  <si>
    <t xml:space="preserve">Bruttobetrag (inkl. 19%)</t>
  </si>
  <si>
    <t xml:space="preserve">Für Angebotsdokument</t>
  </si>
  <si>
    <t xml:space="preserve">  FARBLEGENDE</t>
  </si>
  <si>
    <t xml:space="preserve">Blaue Schrift auf hellblauem Hintergrund</t>
  </si>
  <si>
    <t xml:space="preserve">Eingabefelder (Hardcoded Inputs – vom Nutzer zu befüllen)</t>
  </si>
  <si>
    <t xml:space="preserve">Schwarze Schrift auf weißem Hintergrund</t>
  </si>
  <si>
    <t xml:space="preserve">Berechnete Felder (Formeln – nicht manuell ändern)</t>
  </si>
  <si>
    <t xml:space="preserve">Schwarze Schrift auf gelbem Hintergrund</t>
  </si>
  <si>
    <t xml:space="preserve">Schlüsselannahmen (Key Assumptions – besondere Aufmerksamkeit)</t>
  </si>
  <si>
    <t xml:space="preserve">Weiße Schrift auf dunkelblauem Hintergrund</t>
  </si>
  <si>
    <t xml:space="preserve">Summenzeilen / Hauptergebnisse</t>
  </si>
  <si>
    <t xml:space="preserve">DIE 4 SÄULEN EINES PROFITABLEN ANGEBOTS</t>
  </si>
  <si>
    <t xml:space="preserve">1. FORMALIEN</t>
  </si>
  <si>
    <t xml:space="preserve">2. LEISTUNG</t>
  </si>
  <si>
    <t xml:space="preserve">3. KALKULATION</t>
  </si>
  <si>
    <t xml:space="preserve">4. RECHTLICHES</t>
  </si>
  <si>
    <t xml:space="preserve">✓  Vollständige Absenderadresse</t>
  </si>
  <si>
    <t xml:space="preserve">→  Präzise Leistungsbeschreibung</t>
  </si>
  <si>
    <t xml:space="preserve">✓  Einzelpreise je Position</t>
  </si>
  <si>
    <t xml:space="preserve">→  Zahlungsbedingungen (z.B. 14 Tage netto)</t>
  </si>
  <si>
    <t xml:space="preserve">✓  Vollständige Empfängeradresse</t>
  </si>
  <si>
    <t xml:space="preserve">→  Mengen &amp; Maßeinheiten</t>
  </si>
  <si>
    <t xml:space="preserve">✓  Gesamtpreise je Position</t>
  </si>
  <si>
    <t xml:space="preserve">→  Eigentumsvorbehalt</t>
  </si>
  <si>
    <t xml:space="preserve">✓  Angebotsnummer (fortlaufend)</t>
  </si>
  <si>
    <t xml:space="preserve">→  Lead Time / Lieferzeit</t>
  </si>
  <si>
    <t xml:space="preserve">✓  Deckungsbeitrag gesichert (intern)</t>
  </si>
  <si>
    <t xml:space="preserve">→  Verweis auf AGB</t>
  </si>
  <si>
    <t xml:space="preserve">✓  Ausstellungsdatum</t>
  </si>
  <si>
    <t xml:space="preserve">→  Abgrenzung (Out of Scope)</t>
  </si>
  <si>
    <t xml:space="preserve">✓  Zwischensumme (netto)</t>
  </si>
  <si>
    <t xml:space="preserve">→  Gerichtsstand</t>
  </si>
  <si>
    <t xml:space="preserve">✓  Gültigkeitsdatum (Bindungsfrist)</t>
  </si>
  <si>
    <t xml:space="preserve">→  Qualitätsstandards / Spezifikationen</t>
  </si>
  <si>
    <t xml:space="preserve">✓  Rabatte transparent ausgewiesen</t>
  </si>
  <si>
    <t xml:space="preserve">→  Haftungsbeschränkung</t>
  </si>
  <si>
    <t xml:space="preserve">✓  Ansprechpartner inkl. Kontaktdaten</t>
  </si>
  <si>
    <t xml:space="preserve">→  Meilensteine (bei Projekten)</t>
  </si>
  <si>
    <t xml:space="preserve">✓  Nettobetrag nach Rabatt</t>
  </si>
  <si>
    <t xml:space="preserve">→  Datenschutzhinweis (falls relevant)</t>
  </si>
  <si>
    <t xml:space="preserve">✓  Eigene Handelsregisternummer</t>
  </si>
  <si>
    <t xml:space="preserve">→  Gewährleistungsumfang</t>
  </si>
  <si>
    <t xml:space="preserve">✓  USt-Satz &amp; USt-Betrag</t>
  </si>
  <si>
    <t xml:space="preserve">→  Unterschriftszeile</t>
  </si>
  <si>
    <t xml:space="preserve">✓  Eigene USt-IdNr.</t>
  </si>
  <si>
    <t xml:space="preserve">→  Subunternehmer-Einsatz ja/nein</t>
  </si>
  <si>
    <t xml:space="preserve">✓  Gesamtbetrag brutto</t>
  </si>
  <si>
    <t xml:space="preserve">→  Aufbewahrungsfrist beachten</t>
  </si>
  <si>
    <t xml:space="preserve">Ergebnis: Hohe Conversion-Rate + Gesicherte Marge + Minimiertes Risiko</t>
  </si>
  <si>
    <t xml:space="preserve">  5 PRAXIS-TIPPS FÜR HÖHERE CONVERSION</t>
  </si>
  <si>
    <t xml:space="preserve">1. Nutzenkommunikation vor Preisnennung</t>
  </si>
  <si>
    <t xml:space="preserve">Einleitungstext: Welches Problem des Kunden lösen Sie konkret?</t>
  </si>
  <si>
    <t xml:space="preserve">2. Transparenz schafft Vertrauen</t>
  </si>
  <si>
    <t xml:space="preserve">Detaillierte Positionsaufschlüsselung statt pauschaler Blockpreise.</t>
  </si>
  <si>
    <t xml:space="preserve">3. Optionen anbieten</t>
  </si>
  <si>
    <t xml:space="preserve">Basis- und Premium-Variante anbieten → Entscheidung zwischen A &amp; B, nicht Ja/Nein.</t>
  </si>
  <si>
    <t xml:space="preserve">4. Verbindlichkeit durch Fristen</t>
  </si>
  <si>
    <t xml:space="preserve">Klare Gültigkeitsdauer erzeugt Dringlichkeit, schützt vor Preisschwankungen.</t>
  </si>
  <si>
    <t xml:space="preserve">5. Klarer Call-to-Action</t>
  </si>
  <si>
    <t xml:space="preserve">"Zur Auftragserteilung senden Sie uns dieses Angebot bitte unterschrieben zurück."</t>
  </si>
  <si>
    <t xml:space="preserve">ANGEBOTS-TRACKING LOG</t>
  </si>
  <si>
    <t xml:space="preserve">Angebots-Nr.</t>
  </si>
  <si>
    <t xml:space="preserve">Kunde</t>
  </si>
  <si>
    <t xml:space="preserve">Angebotsdatum</t>
  </si>
  <si>
    <t xml:space="preserve">Gültig bis</t>
  </si>
  <si>
    <t xml:space="preserve">Nettobetrag</t>
  </si>
  <si>
    <t xml:space="preserve">Status</t>
  </si>
  <si>
    <t xml:space="preserve">Folgeaktion</t>
  </si>
  <si>
    <t xml:space="preserve">Auftragseingang</t>
  </si>
  <si>
    <t xml:space="preserve">Notiz</t>
  </si>
  <si>
    <t xml:space="preserve">Gesendet</t>
  </si>
  <si>
    <t xml:space="preserve">Nachfassen 01.02.</t>
  </si>
  <si>
    <t xml:space="preserve">Strategischer Kunde</t>
  </si>
  <si>
    <t xml:space="preserve">ANG-2026-0002</t>
  </si>
  <si>
    <t xml:space="preserve">Beta GmbH</t>
  </si>
  <si>
    <t xml:space="preserve">18.01.2026</t>
  </si>
  <si>
    <t xml:space="preserve">28.02.2026</t>
  </si>
  <si>
    <t xml:space="preserve">In Verhandlung</t>
  </si>
  <si>
    <t xml:space="preserve">Rabattgespräch</t>
  </si>
  <si>
    <t xml:space="preserve">Preisgespräch läuft</t>
  </si>
  <si>
    <t xml:space="preserve">ANG-2026-0003</t>
  </si>
  <si>
    <t xml:space="preserve">Gamma KG</t>
  </si>
  <si>
    <t xml:space="preserve">20.01.2026</t>
  </si>
  <si>
    <t xml:space="preserve">20.02.2026</t>
  </si>
  <si>
    <t xml:space="preserve">Beauftragt</t>
  </si>
  <si>
    <t xml:space="preserve">PO erhalten</t>
  </si>
  <si>
    <t xml:space="preserve">25.01.2026</t>
  </si>
  <si>
    <t xml:space="preserve">Großauftrag</t>
  </si>
  <si>
    <t xml:space="preserve">ANG-2026-0004</t>
  </si>
  <si>
    <t xml:space="preserve">Delta e.K.</t>
  </si>
  <si>
    <t xml:space="preserve">22.01.2026</t>
  </si>
  <si>
    <t xml:space="preserve">22.02.2026</t>
  </si>
  <si>
    <t xml:space="preserve">Abgelehnt</t>
  </si>
  <si>
    <t xml:space="preserve">Nachfassen Q2</t>
  </si>
  <si>
    <t xml:space="preserve">Preis zu hoch lt. Kunde</t>
  </si>
  <si>
    <t xml:space="preserve">ANG-2026-0005</t>
  </si>
  <si>
    <t xml:space="preserve">Epsilon AG</t>
  </si>
  <si>
    <t xml:space="preserve">Nachfassen 10.02.</t>
  </si>
  <si>
    <t xml:space="preserve">SUMME / DURCHSCHNITT</t>
  </si>
  <si>
    <t xml:space="preserve">  STATUSÜBERSICHT</t>
  </si>
  <si>
    <t xml:space="preserve">Anzahl</t>
  </si>
  <si>
    <t xml:space="preserve">Volumen (netto)</t>
  </si>
  <si>
    <t xml:space="preserve">Anteil (%)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</si>
</sst>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#,##0.00&quot; €&quot;;\(#,##0.00&quot; €)&quot;;\-"/>
    <numFmt numFmtId="166" formatCode="0.0%;0.0%;\-"/>
    <numFmt numFmtId="167" formatCode="General"/>
  </numFmts>
  <fonts count="18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8"/>
      <color rgb="FFFFFFFF"/>
      <name val="Arial"/>
      <family val="0"/>
      <charset val="1"/>
    </font>
    <font>
      <b val="true"/>
      <sz val="10"/>
      <color rgb="FFFFFFFF"/>
      <name val="Arial"/>
      <family val="0"/>
      <charset val="1"/>
    </font>
    <font>
      <b val="true"/>
      <sz val="10"/>
      <color rgb="FF000000"/>
      <name val="Arial"/>
      <family val="0"/>
      <charset val="1"/>
    </font>
    <font>
      <sz val="10"/>
      <color rgb="FF0000FF"/>
      <name val="Arial"/>
      <family val="0"/>
      <charset val="1"/>
    </font>
    <font>
      <b val="true"/>
      <sz val="10"/>
      <color rgb="FF0000FF"/>
      <name val="Arial"/>
      <family val="0"/>
      <charset val="1"/>
    </font>
    <font>
      <b val="true"/>
      <sz val="9"/>
      <color rgb="FFFFFFFF"/>
      <name val="Arial"/>
      <family val="0"/>
      <charset val="1"/>
    </font>
    <font>
      <sz val="10"/>
      <color rgb="FF000000"/>
      <name val="Arial"/>
      <family val="0"/>
      <charset val="1"/>
    </font>
    <font>
      <b val="true"/>
      <sz val="11"/>
      <color rgb="FFFFFFFF"/>
      <name val="Arial"/>
      <family val="0"/>
      <charset val="1"/>
    </font>
    <font>
      <sz val="8"/>
      <color rgb="FF000000"/>
      <name val="Arial"/>
      <family val="0"/>
      <charset val="1"/>
    </font>
    <font>
      <sz val="11"/>
      <color rgb="FF000000"/>
      <name val="Arial"/>
      <family val="0"/>
      <charset val="1"/>
    </font>
    <font>
      <sz val="9"/>
      <color rgb="FF0000FF"/>
      <name val="Arial"/>
      <family val="0"/>
      <charset val="1"/>
    </font>
    <font>
      <sz val="9"/>
      <color rgb="FF000000"/>
      <name val="Arial"/>
      <family val="0"/>
      <charset val="1"/>
    </font>
    <font>
      <sz val="9"/>
      <color rgb="FFFFFFFF"/>
      <name val="Arial"/>
      <family val="0"/>
      <charset val="1"/>
    </font>
    <font>
      <b val="true"/>
      <sz val="16"/>
      <color rgb="FFFFFFFF"/>
      <name val="Arial"/>
      <family val="0"/>
      <charset val="1"/>
    </font>
  </fonts>
  <fills count="12">
    <fill>
      <patternFill patternType="none"/>
    </fill>
    <fill>
      <patternFill patternType="gray125"/>
    </fill>
    <fill>
      <patternFill patternType="solid">
        <fgColor rgb="FF1F3864"/>
        <bgColor rgb="FF333333"/>
      </patternFill>
    </fill>
    <fill>
      <patternFill patternType="solid">
        <fgColor rgb="FF2E5FA3"/>
        <bgColor rgb="FF1A5276"/>
      </patternFill>
    </fill>
    <fill>
      <patternFill patternType="solid">
        <fgColor rgb="FFD6E4F0"/>
        <bgColor rgb="FFD6F0E0"/>
      </patternFill>
    </fill>
    <fill>
      <patternFill patternType="solid">
        <fgColor rgb="FFEBF3FB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EBF3FB"/>
      </patternFill>
    </fill>
    <fill>
      <patternFill patternType="solid">
        <fgColor rgb="FFD6F0E0"/>
        <bgColor rgb="FFD6E4F0"/>
      </patternFill>
    </fill>
    <fill>
      <patternFill patternType="solid">
        <fgColor rgb="FF1A5276"/>
        <bgColor rgb="FF2E5FA3"/>
      </patternFill>
    </fill>
    <fill>
      <patternFill patternType="solid">
        <fgColor rgb="FFFFF3CD"/>
        <bgColor rgb="FFFFE0DC"/>
      </patternFill>
    </fill>
    <fill>
      <patternFill patternType="solid">
        <fgColor rgb="FFFFE0DC"/>
        <bgColor rgb="FFFFF3CD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>
        <color rgb="FFBDD7EE"/>
      </left>
      <right style="thin">
        <color rgb="FFBDD7EE"/>
      </right>
      <top style="thin">
        <color rgb="FFBDD7EE"/>
      </top>
      <bottom style="thin">
        <color rgb="FFBDD7EE"/>
      </bottom>
      <diagonal/>
    </border>
    <border diagonalUp="false" diagonalDown="false">
      <left style="thin">
        <color rgb="FFBDD7EE"/>
      </left>
      <right/>
      <top style="thin">
        <color rgb="FFBDD7EE"/>
      </top>
      <bottom style="thin">
        <color rgb="FFBDD7EE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3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6" fillId="4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5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5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8" fillId="6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9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4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5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5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10" fillId="7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6" fillId="7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4" borderId="2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6" fillId="7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0" fillId="4" borderId="2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6" fontId="8" fillId="6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11" fillId="2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0" fillId="4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4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7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6" fillId="7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5" fillId="2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2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0" fillId="4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0" fillId="4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0" fillId="4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6" fontId="10" fillId="7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6" fillId="8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4" fillId="5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5" fillId="4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5" fillId="7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5" fillId="6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6" fillId="2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7" fillId="2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3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9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4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2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7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4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4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7" fillId="5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7" fillId="5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7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7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6" fillId="1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8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11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5" fillId="2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7" fontId="10" fillId="7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3CD"/>
      <rgbColor rgb="FFEBF3FB"/>
      <rgbColor rgb="FF660066"/>
      <rgbColor rgb="FFFF8080"/>
      <rgbColor rgb="FF2E5FA3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D6E4F0"/>
      <rgbColor rgb="FFD6F0E0"/>
      <rgbColor rgb="FFFFFF99"/>
      <rgbColor rgb="FF99CCFF"/>
      <rgbColor rgb="FFFF99CC"/>
      <rgbColor rgb="FFCC99FF"/>
      <rgbColor rgb="FFFFE0D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1F3864"/>
      <rgbColor rgb="FF339966"/>
      <rgbColor rgb="FF003300"/>
      <rgbColor rgb="FF333300"/>
      <rgbColor rgb="FF993300"/>
      <rgbColor rgb="FF993366"/>
      <rgbColor rgb="FF1A5276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49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5390625" defaultRowHeight="15" zeroHeight="false" outlineLevelRow="0" outlineLevelCol="0"/>
  <cols>
    <col collapsed="false" customWidth="true" hidden="false" outlineLevel="0" max="1" min="1" style="0" width="3"/>
    <col collapsed="false" customWidth="true" hidden="false" outlineLevel="0" max="2" min="2" style="0" width="28"/>
    <col collapsed="false" customWidth="true" hidden="false" outlineLevel="0" max="3" min="3" style="0" width="30"/>
    <col collapsed="false" customWidth="true" hidden="false" outlineLevel="0" max="4" min="4" style="0" width="14"/>
    <col collapsed="false" customWidth="true" hidden="false" outlineLevel="0" max="5" min="5" style="0" width="12"/>
    <col collapsed="false" customWidth="true" hidden="false" outlineLevel="0" max="7" min="6" style="0" width="16"/>
    <col collapsed="false" customWidth="true" hidden="false" outlineLevel="0" max="8" min="8" style="0" width="3"/>
  </cols>
  <sheetData>
    <row r="1" customFormat="false" ht="7.5" hidden="false" customHeight="true" outlineLevel="0" collapsed="false"/>
    <row r="2" customFormat="false" ht="37.5" hidden="false" customHeight="true" outlineLevel="0" collapsed="false">
      <c r="A2" s="1" t="s">
        <v>0</v>
      </c>
      <c r="B2" s="1"/>
      <c r="C2" s="1"/>
      <c r="D2" s="1"/>
      <c r="E2" s="1"/>
      <c r="F2" s="1"/>
      <c r="G2" s="1"/>
      <c r="H2" s="1"/>
    </row>
    <row r="3" customFormat="false" ht="7.5" hidden="false" customHeight="true" outlineLevel="0" collapsed="false"/>
    <row r="4" customFormat="false" ht="21.75" hidden="false" customHeight="true" outlineLevel="0" collapsed="false">
      <c r="A4" s="2" t="s">
        <v>1</v>
      </c>
      <c r="B4" s="2"/>
      <c r="C4" s="2"/>
      <c r="D4" s="2"/>
      <c r="E4" s="2"/>
      <c r="F4" s="2"/>
      <c r="G4" s="2"/>
      <c r="H4" s="2"/>
    </row>
    <row r="5" customFormat="false" ht="18" hidden="false" customHeight="true" outlineLevel="0" collapsed="false">
      <c r="B5" s="3" t="s">
        <v>2</v>
      </c>
      <c r="C5" s="4" t="s">
        <v>3</v>
      </c>
      <c r="E5" s="3" t="s">
        <v>4</v>
      </c>
      <c r="F5" s="5" t="s">
        <v>5</v>
      </c>
      <c r="G5" s="5"/>
    </row>
    <row r="6" customFormat="false" ht="18" hidden="false" customHeight="true" outlineLevel="0" collapsed="false">
      <c r="B6" s="3" t="s">
        <v>6</v>
      </c>
      <c r="C6" s="4" t="s">
        <v>7</v>
      </c>
      <c r="E6" s="3" t="s">
        <v>8</v>
      </c>
      <c r="F6" s="5" t="s">
        <v>9</v>
      </c>
      <c r="G6" s="5"/>
    </row>
    <row r="7" customFormat="false" ht="18" hidden="false" customHeight="true" outlineLevel="0" collapsed="false">
      <c r="B7" s="3" t="s">
        <v>10</v>
      </c>
      <c r="C7" s="4" t="s">
        <v>11</v>
      </c>
      <c r="E7" s="3" t="s">
        <v>10</v>
      </c>
      <c r="F7" s="5" t="s">
        <v>12</v>
      </c>
      <c r="G7" s="5"/>
    </row>
    <row r="8" customFormat="false" ht="18" hidden="false" customHeight="true" outlineLevel="0" collapsed="false">
      <c r="B8" s="3" t="s">
        <v>13</v>
      </c>
      <c r="C8" s="4" t="s">
        <v>14</v>
      </c>
      <c r="E8" s="3" t="s">
        <v>13</v>
      </c>
      <c r="F8" s="5" t="s">
        <v>15</v>
      </c>
      <c r="G8" s="5"/>
    </row>
    <row r="9" customFormat="false" ht="18" hidden="false" customHeight="true" outlineLevel="0" collapsed="false">
      <c r="B9" s="3" t="s">
        <v>16</v>
      </c>
      <c r="C9" s="4" t="s">
        <v>17</v>
      </c>
      <c r="E9" s="3" t="s">
        <v>18</v>
      </c>
      <c r="F9" s="5" t="s">
        <v>19</v>
      </c>
      <c r="G9" s="5"/>
    </row>
    <row r="10" customFormat="false" ht="7.5" hidden="false" customHeight="true" outlineLevel="0" collapsed="false"/>
    <row r="11" customFormat="false" ht="18" hidden="false" customHeight="true" outlineLevel="0" collapsed="false">
      <c r="B11" s="3" t="s">
        <v>20</v>
      </c>
      <c r="C11" s="4" t="s">
        <v>21</v>
      </c>
      <c r="E11" s="3" t="s">
        <v>22</v>
      </c>
      <c r="F11" s="5" t="s">
        <v>23</v>
      </c>
      <c r="G11" s="5"/>
    </row>
    <row r="12" customFormat="false" ht="18" hidden="false" customHeight="true" outlineLevel="0" collapsed="false">
      <c r="B12" s="3" t="s">
        <v>8</v>
      </c>
      <c r="C12" s="4" t="s">
        <v>24</v>
      </c>
      <c r="E12" s="3" t="s">
        <v>25</v>
      </c>
      <c r="F12" s="6" t="s">
        <v>26</v>
      </c>
      <c r="G12" s="6"/>
    </row>
    <row r="13" customFormat="false" ht="7.5" hidden="false" customHeight="true" outlineLevel="0" collapsed="false"/>
    <row r="14" customFormat="false" ht="21.75" hidden="false" customHeight="true" outlineLevel="0" collapsed="false">
      <c r="A14" s="2" t="s">
        <v>27</v>
      </c>
      <c r="B14" s="2"/>
      <c r="C14" s="2"/>
      <c r="D14" s="2"/>
      <c r="E14" s="2"/>
      <c r="F14" s="2"/>
      <c r="G14" s="2"/>
      <c r="H14" s="2"/>
    </row>
    <row r="15" customFormat="false" ht="21.75" hidden="false" customHeight="true" outlineLevel="0" collapsed="false">
      <c r="B15" s="7" t="s">
        <v>28</v>
      </c>
      <c r="C15" s="7" t="s">
        <v>29</v>
      </c>
      <c r="D15" s="7" t="s">
        <v>30</v>
      </c>
      <c r="E15" s="7" t="s">
        <v>31</v>
      </c>
      <c r="F15" s="7" t="s">
        <v>32</v>
      </c>
      <c r="G15" s="7" t="s">
        <v>33</v>
      </c>
    </row>
    <row r="16" customFormat="false" ht="21.75" hidden="false" customHeight="true" outlineLevel="0" collapsed="false">
      <c r="B16" s="8" t="n">
        <v>1</v>
      </c>
      <c r="C16" s="4" t="s">
        <v>34</v>
      </c>
      <c r="D16" s="9" t="n">
        <v>10</v>
      </c>
      <c r="E16" s="9" t="s">
        <v>35</v>
      </c>
      <c r="F16" s="10" t="n">
        <v>95</v>
      </c>
      <c r="G16" s="11" t="n">
        <f aca="false">IFERROR(D16*F16,"-")</f>
        <v>950</v>
      </c>
    </row>
    <row r="17" customFormat="false" ht="21.75" hidden="false" customHeight="true" outlineLevel="0" collapsed="false">
      <c r="B17" s="12" t="n">
        <v>2</v>
      </c>
      <c r="C17" s="4" t="s">
        <v>36</v>
      </c>
      <c r="D17" s="9" t="n">
        <v>40</v>
      </c>
      <c r="E17" s="9" t="s">
        <v>35</v>
      </c>
      <c r="F17" s="10" t="n">
        <v>110</v>
      </c>
      <c r="G17" s="11" t="n">
        <f aca="false">IFERROR(D17*F17,"-")</f>
        <v>4400</v>
      </c>
    </row>
    <row r="18" customFormat="false" ht="21.75" hidden="false" customHeight="true" outlineLevel="0" collapsed="false">
      <c r="B18" s="8" t="n">
        <v>3</v>
      </c>
      <c r="C18" s="4" t="s">
        <v>37</v>
      </c>
      <c r="D18" s="9" t="n">
        <v>25</v>
      </c>
      <c r="E18" s="9" t="s">
        <v>35</v>
      </c>
      <c r="F18" s="10" t="n">
        <v>95</v>
      </c>
      <c r="G18" s="11" t="n">
        <f aca="false">IFERROR(D18*F18,"-")</f>
        <v>2375</v>
      </c>
    </row>
    <row r="19" customFormat="false" ht="21.75" hidden="false" customHeight="true" outlineLevel="0" collapsed="false">
      <c r="B19" s="12" t="n">
        <v>4</v>
      </c>
      <c r="C19" s="4" t="s">
        <v>38</v>
      </c>
      <c r="D19" s="9" t="n">
        <v>12</v>
      </c>
      <c r="E19" s="9" t="s">
        <v>35</v>
      </c>
      <c r="F19" s="10" t="n">
        <v>85</v>
      </c>
      <c r="G19" s="11" t="n">
        <f aca="false">IFERROR(D19*F19,"-")</f>
        <v>1020</v>
      </c>
    </row>
    <row r="20" customFormat="false" ht="21.75" hidden="false" customHeight="true" outlineLevel="0" collapsed="false">
      <c r="B20" s="8" t="n">
        <v>5</v>
      </c>
      <c r="C20" s="4" t="s">
        <v>39</v>
      </c>
      <c r="D20" s="9" t="n">
        <v>4</v>
      </c>
      <c r="E20" s="9" t="s">
        <v>35</v>
      </c>
      <c r="F20" s="10" t="n">
        <v>120</v>
      </c>
      <c r="G20" s="11" t="n">
        <f aca="false">IFERROR(D20*F20,"-")</f>
        <v>480</v>
      </c>
    </row>
    <row r="21" customFormat="false" ht="21.75" hidden="false" customHeight="true" outlineLevel="0" collapsed="false">
      <c r="B21" s="12" t="n">
        <v>6</v>
      </c>
      <c r="C21" s="4" t="s">
        <v>40</v>
      </c>
      <c r="D21" s="9" t="n">
        <v>1</v>
      </c>
      <c r="E21" s="9" t="s">
        <v>41</v>
      </c>
      <c r="F21" s="10" t="n">
        <v>250</v>
      </c>
      <c r="G21" s="11" t="n">
        <f aca="false">IFERROR(D21*F21,"-")</f>
        <v>250</v>
      </c>
    </row>
    <row r="22" customFormat="false" ht="21.75" hidden="false" customHeight="true" outlineLevel="0" collapsed="false">
      <c r="B22" s="8" t="n">
        <v>7</v>
      </c>
      <c r="C22" s="4" t="s">
        <v>42</v>
      </c>
      <c r="D22" s="9" t="n">
        <v>5</v>
      </c>
      <c r="E22" s="9" t="s">
        <v>35</v>
      </c>
      <c r="F22" s="10" t="n">
        <v>75</v>
      </c>
      <c r="G22" s="11" t="n">
        <f aca="false">IFERROR(D22*F22,"-")</f>
        <v>375</v>
      </c>
    </row>
    <row r="23" customFormat="false" ht="7.5" hidden="false" customHeight="true" outlineLevel="0" collapsed="false"/>
    <row r="24" customFormat="false" ht="19.5" hidden="false" customHeight="true" outlineLevel="0" collapsed="false">
      <c r="B24" s="13" t="s">
        <v>43</v>
      </c>
      <c r="C24" s="13"/>
      <c r="D24" s="13"/>
      <c r="E24" s="13"/>
      <c r="G24" s="14" t="n">
        <f aca="false">SUM(G16:G22)</f>
        <v>9850</v>
      </c>
    </row>
    <row r="25" customFormat="false" ht="19.5" hidden="false" customHeight="true" outlineLevel="0" collapsed="false">
      <c r="B25" s="15" t="s">
        <v>44</v>
      </c>
      <c r="C25" s="15"/>
      <c r="D25" s="15"/>
      <c r="E25" s="15"/>
      <c r="F25" s="16" t="n">
        <v>0</v>
      </c>
      <c r="G25" s="11" t="n">
        <f aca="false">IFERROR(G24*F25,"-")</f>
        <v>0</v>
      </c>
    </row>
    <row r="26" customFormat="false" ht="19.5" hidden="false" customHeight="true" outlineLevel="0" collapsed="false">
      <c r="B26" s="13" t="s">
        <v>45</v>
      </c>
      <c r="C26" s="13"/>
      <c r="D26" s="13"/>
      <c r="E26" s="13"/>
      <c r="G26" s="14" t="n">
        <f aca="false">G24*(1-F25)</f>
        <v>9850</v>
      </c>
    </row>
    <row r="27" customFormat="false" ht="19.5" hidden="false" customHeight="true" outlineLevel="0" collapsed="false">
      <c r="B27" s="15" t="s">
        <v>46</v>
      </c>
      <c r="C27" s="15"/>
      <c r="D27" s="15"/>
      <c r="E27" s="15"/>
      <c r="G27" s="11" t="n">
        <f aca="false">G26*0.19</f>
        <v>1871.5</v>
      </c>
    </row>
    <row r="28" customFormat="false" ht="19.5" hidden="false" customHeight="true" outlineLevel="0" collapsed="false">
      <c r="B28" s="17" t="s">
        <v>47</v>
      </c>
      <c r="C28" s="17"/>
      <c r="D28" s="17"/>
      <c r="E28" s="17"/>
      <c r="G28" s="18" t="n">
        <f aca="false">G26+G27</f>
        <v>11721.5</v>
      </c>
    </row>
    <row r="29" customFormat="false" ht="7.5" hidden="false" customHeight="true" outlineLevel="0" collapsed="false"/>
    <row r="30" customFormat="false" ht="21.75" hidden="false" customHeight="true" outlineLevel="0" collapsed="false">
      <c r="A30" s="2" t="s">
        <v>48</v>
      </c>
      <c r="B30" s="2"/>
      <c r="C30" s="2"/>
      <c r="D30" s="2"/>
      <c r="E30" s="2"/>
      <c r="F30" s="2"/>
      <c r="G30" s="2"/>
      <c r="H30" s="2"/>
    </row>
    <row r="31" customFormat="false" ht="19.5" hidden="false" customHeight="true" outlineLevel="0" collapsed="false">
      <c r="B31" s="3" t="s">
        <v>49</v>
      </c>
      <c r="C31" s="5" t="s">
        <v>50</v>
      </c>
      <c r="D31" s="5"/>
      <c r="E31" s="5"/>
      <c r="F31" s="5"/>
      <c r="G31" s="5"/>
    </row>
    <row r="32" customFormat="false" ht="19.5" hidden="false" customHeight="true" outlineLevel="0" collapsed="false">
      <c r="B32" s="3" t="s">
        <v>51</v>
      </c>
      <c r="C32" s="5" t="s">
        <v>52</v>
      </c>
      <c r="D32" s="5"/>
      <c r="E32" s="5"/>
      <c r="F32" s="5"/>
      <c r="G32" s="5"/>
    </row>
    <row r="33" customFormat="false" ht="19.5" hidden="false" customHeight="true" outlineLevel="0" collapsed="false">
      <c r="B33" s="3" t="s">
        <v>53</v>
      </c>
      <c r="C33" s="5" t="s">
        <v>54</v>
      </c>
      <c r="D33" s="5"/>
      <c r="E33" s="5"/>
      <c r="F33" s="5"/>
      <c r="G33" s="5"/>
    </row>
    <row r="34" customFormat="false" ht="19.5" hidden="false" customHeight="true" outlineLevel="0" collapsed="false">
      <c r="B34" s="3" t="s">
        <v>55</v>
      </c>
      <c r="C34" s="5" t="s">
        <v>56</v>
      </c>
      <c r="D34" s="5"/>
      <c r="E34" s="5"/>
      <c r="F34" s="5"/>
      <c r="G34" s="5"/>
    </row>
    <row r="35" customFormat="false" ht="19.5" hidden="false" customHeight="true" outlineLevel="0" collapsed="false">
      <c r="B35" s="3" t="s">
        <v>57</v>
      </c>
      <c r="C35" s="5" t="s">
        <v>58</v>
      </c>
      <c r="D35" s="5"/>
      <c r="E35" s="5"/>
      <c r="F35" s="5"/>
      <c r="G35" s="5"/>
    </row>
    <row r="36" customFormat="false" ht="19.5" hidden="false" customHeight="true" outlineLevel="0" collapsed="false">
      <c r="B36" s="3" t="s">
        <v>59</v>
      </c>
      <c r="C36" s="5" t="s">
        <v>60</v>
      </c>
      <c r="D36" s="5"/>
      <c r="E36" s="5"/>
      <c r="F36" s="5"/>
      <c r="G36" s="5"/>
    </row>
    <row r="37" customFormat="false" ht="7.5" hidden="false" customHeight="true" outlineLevel="0" collapsed="false"/>
    <row r="38" customFormat="false" ht="21.75" hidden="false" customHeight="true" outlineLevel="0" collapsed="false">
      <c r="A38" s="2" t="s">
        <v>61</v>
      </c>
      <c r="B38" s="2"/>
      <c r="C38" s="2"/>
      <c r="D38" s="2"/>
      <c r="E38" s="2"/>
      <c r="F38" s="2"/>
      <c r="G38" s="2"/>
      <c r="H38" s="2"/>
    </row>
    <row r="39" customFormat="false" ht="49.5" hidden="false" customHeight="true" outlineLevel="0" collapsed="false">
      <c r="B39" s="19" t="s">
        <v>62</v>
      </c>
      <c r="C39" s="19"/>
      <c r="D39" s="19"/>
      <c r="E39" s="19"/>
      <c r="F39" s="19"/>
      <c r="G39" s="19"/>
    </row>
    <row r="41" customFormat="false" ht="21.75" hidden="false" customHeight="true" outlineLevel="0" collapsed="false">
      <c r="B41" s="20" t="s">
        <v>63</v>
      </c>
      <c r="C41" s="20"/>
      <c r="E41" s="20" t="s">
        <v>63</v>
      </c>
      <c r="F41" s="20"/>
    </row>
    <row r="42" customFormat="false" ht="18" hidden="false" customHeight="true" outlineLevel="0" collapsed="false">
      <c r="B42" s="21" t="s">
        <v>64</v>
      </c>
      <c r="C42" s="21"/>
      <c r="E42" s="21" t="s">
        <v>65</v>
      </c>
      <c r="F42" s="21"/>
    </row>
    <row r="43" customFormat="false" ht="7.5" hidden="false" customHeight="true" outlineLevel="0" collapsed="false"/>
    <row r="44" customFormat="false" ht="21.75" hidden="false" customHeight="true" outlineLevel="0" collapsed="false">
      <c r="A44" s="2" t="s">
        <v>66</v>
      </c>
      <c r="B44" s="2"/>
      <c r="C44" s="2"/>
      <c r="D44" s="2"/>
      <c r="E44" s="2"/>
      <c r="F44" s="2"/>
      <c r="G44" s="2"/>
      <c r="H44" s="2"/>
    </row>
    <row r="45" customFormat="false" ht="18" hidden="false" customHeight="true" outlineLevel="0" collapsed="false">
      <c r="B45" s="22" t="s">
        <v>67</v>
      </c>
      <c r="C45" s="19" t="s">
        <v>68</v>
      </c>
      <c r="D45" s="19"/>
      <c r="E45" s="19"/>
      <c r="F45" s="19"/>
      <c r="G45" s="19"/>
    </row>
    <row r="46" customFormat="false" ht="18" hidden="false" customHeight="true" outlineLevel="0" collapsed="false">
      <c r="B46" s="22" t="s">
        <v>67</v>
      </c>
      <c r="C46" s="19" t="s">
        <v>69</v>
      </c>
      <c r="D46" s="19"/>
      <c r="E46" s="19"/>
      <c r="F46" s="19"/>
      <c r="G46" s="19"/>
    </row>
    <row r="47" customFormat="false" ht="18" hidden="false" customHeight="true" outlineLevel="0" collapsed="false">
      <c r="B47" s="22" t="s">
        <v>67</v>
      </c>
      <c r="C47" s="19" t="s">
        <v>70</v>
      </c>
      <c r="D47" s="19"/>
      <c r="E47" s="19"/>
      <c r="F47" s="19"/>
      <c r="G47" s="19"/>
    </row>
    <row r="48" customFormat="false" ht="18" hidden="false" customHeight="true" outlineLevel="0" collapsed="false">
      <c r="B48" s="22" t="s">
        <v>67</v>
      </c>
      <c r="C48" s="19" t="s">
        <v>71</v>
      </c>
      <c r="D48" s="19"/>
      <c r="E48" s="19"/>
      <c r="F48" s="19"/>
      <c r="G48" s="19"/>
    </row>
    <row r="49" customFormat="false" ht="18" hidden="false" customHeight="true" outlineLevel="0" collapsed="false">
      <c r="B49" s="22" t="s">
        <v>67</v>
      </c>
      <c r="C49" s="19" t="s">
        <v>72</v>
      </c>
      <c r="D49" s="19"/>
      <c r="E49" s="19"/>
      <c r="F49" s="19"/>
      <c r="G49" s="19"/>
    </row>
  </sheetData>
  <mergeCells count="34">
    <mergeCell ref="A2:H2"/>
    <mergeCell ref="A4:H4"/>
    <mergeCell ref="F5:G5"/>
    <mergeCell ref="F6:G6"/>
    <mergeCell ref="F7:G7"/>
    <mergeCell ref="F8:G8"/>
    <mergeCell ref="F9:G9"/>
    <mergeCell ref="F11:G11"/>
    <mergeCell ref="F12:G12"/>
    <mergeCell ref="A14:H14"/>
    <mergeCell ref="B24:E24"/>
    <mergeCell ref="B25:E25"/>
    <mergeCell ref="B26:E26"/>
    <mergeCell ref="B27:E27"/>
    <mergeCell ref="B28:E28"/>
    <mergeCell ref="A30:H30"/>
    <mergeCell ref="C31:G31"/>
    <mergeCell ref="C32:G32"/>
    <mergeCell ref="C33:G33"/>
    <mergeCell ref="C34:G34"/>
    <mergeCell ref="C35:G35"/>
    <mergeCell ref="C36:G36"/>
    <mergeCell ref="A38:H38"/>
    <mergeCell ref="B39:G39"/>
    <mergeCell ref="B41:C41"/>
    <mergeCell ref="E41:F41"/>
    <mergeCell ref="B42:C42"/>
    <mergeCell ref="E42:F42"/>
    <mergeCell ref="A44:H44"/>
    <mergeCell ref="C45:G45"/>
    <mergeCell ref="C46:G46"/>
    <mergeCell ref="C47:G47"/>
    <mergeCell ref="C48:G48"/>
    <mergeCell ref="C49:G49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41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5390625" defaultRowHeight="15" zeroHeight="false" outlineLevelRow="0" outlineLevelCol="0"/>
  <cols>
    <col collapsed="false" customWidth="true" hidden="false" outlineLevel="0" max="1" min="1" style="0" width="3"/>
    <col collapsed="false" customWidth="true" hidden="false" outlineLevel="0" max="2" min="2" style="0" width="36"/>
    <col collapsed="false" customWidth="true" hidden="false" outlineLevel="0" max="6" min="3" style="0" width="22"/>
    <col collapsed="false" customWidth="true" hidden="false" outlineLevel="0" max="7" min="7" style="0" width="3"/>
  </cols>
  <sheetData>
    <row r="1" customFormat="false" ht="7.5" hidden="false" customHeight="true" outlineLevel="0" collapsed="false"/>
    <row r="2" customFormat="false" ht="37.5" hidden="false" customHeight="true" outlineLevel="0" collapsed="false">
      <c r="A2" s="1" t="s">
        <v>73</v>
      </c>
      <c r="B2" s="1"/>
      <c r="C2" s="1"/>
      <c r="D2" s="1"/>
      <c r="E2" s="1"/>
      <c r="F2" s="1"/>
    </row>
    <row r="3" customFormat="false" ht="7.5" hidden="false" customHeight="true" outlineLevel="0" collapsed="false"/>
    <row r="4" customFormat="false" ht="21.75" hidden="false" customHeight="true" outlineLevel="0" collapsed="false">
      <c r="A4" s="2" t="s">
        <v>74</v>
      </c>
      <c r="B4" s="2"/>
      <c r="C4" s="2"/>
      <c r="D4" s="2"/>
      <c r="E4" s="2"/>
      <c r="F4" s="2"/>
    </row>
    <row r="5" customFormat="false" ht="19.5" hidden="false" customHeight="true" outlineLevel="0" collapsed="false">
      <c r="B5" s="7" t="s">
        <v>75</v>
      </c>
      <c r="C5" s="7" t="s">
        <v>76</v>
      </c>
      <c r="D5" s="7" t="s">
        <v>77</v>
      </c>
    </row>
    <row r="6" customFormat="false" ht="19.5" hidden="false" customHeight="true" outlineLevel="0" collapsed="false">
      <c r="B6" s="3" t="s">
        <v>78</v>
      </c>
      <c r="C6" s="23" t="s">
        <v>79</v>
      </c>
      <c r="D6" s="10" t="n">
        <v>800</v>
      </c>
    </row>
    <row r="7" customFormat="false" ht="19.5" hidden="false" customHeight="true" outlineLevel="0" collapsed="false">
      <c r="B7" s="24" t="s">
        <v>80</v>
      </c>
      <c r="C7" s="23" t="s">
        <v>81</v>
      </c>
      <c r="D7" s="10" t="n">
        <v>500</v>
      </c>
    </row>
    <row r="8" customFormat="false" ht="19.5" hidden="false" customHeight="true" outlineLevel="0" collapsed="false">
      <c r="B8" s="3" t="s">
        <v>82</v>
      </c>
      <c r="C8" s="23" t="s">
        <v>83</v>
      </c>
      <c r="D8" s="10" t="n">
        <v>120</v>
      </c>
    </row>
    <row r="9" customFormat="false" ht="19.5" hidden="false" customHeight="true" outlineLevel="0" collapsed="false">
      <c r="B9" s="24" t="s">
        <v>84</v>
      </c>
      <c r="C9" s="23" t="s">
        <v>85</v>
      </c>
      <c r="D9" s="10" t="n">
        <v>80</v>
      </c>
    </row>
    <row r="10" customFormat="false" ht="21.75" hidden="false" customHeight="true" outlineLevel="0" collapsed="false">
      <c r="B10" s="25" t="s">
        <v>86</v>
      </c>
      <c r="C10" s="26"/>
      <c r="D10" s="27" t="n">
        <f aca="false">SUM(D6:D9)</f>
        <v>1500</v>
      </c>
    </row>
    <row r="11" customFormat="false" ht="7.5" hidden="false" customHeight="true" outlineLevel="0" collapsed="false"/>
    <row r="12" customFormat="false" ht="21.75" hidden="false" customHeight="true" outlineLevel="0" collapsed="false">
      <c r="A12" s="2" t="s">
        <v>87</v>
      </c>
      <c r="B12" s="2"/>
      <c r="C12" s="2"/>
      <c r="D12" s="2"/>
      <c r="E12" s="2"/>
      <c r="F12" s="2"/>
    </row>
    <row r="13" customFormat="false" ht="19.5" hidden="false" customHeight="true" outlineLevel="0" collapsed="false">
      <c r="B13" s="3" t="s">
        <v>88</v>
      </c>
      <c r="C13" s="23" t="s">
        <v>89</v>
      </c>
      <c r="D13" s="16" t="n">
        <v>0.4</v>
      </c>
    </row>
    <row r="14" customFormat="false" ht="7.5" hidden="false" customHeight="true" outlineLevel="0" collapsed="false"/>
    <row r="15" customFormat="false" ht="21.75" hidden="false" customHeight="true" outlineLevel="0" collapsed="false">
      <c r="A15" s="2" t="s">
        <v>90</v>
      </c>
      <c r="B15" s="2"/>
      <c r="C15" s="2"/>
      <c r="D15" s="2"/>
      <c r="E15" s="2"/>
      <c r="F15" s="2"/>
    </row>
    <row r="16" customFormat="false" ht="21.75" hidden="false" customHeight="true" outlineLevel="0" collapsed="false">
      <c r="B16" s="28" t="s">
        <v>91</v>
      </c>
      <c r="C16" s="29"/>
      <c r="D16" s="30" t="n">
        <f aca="false">D10</f>
        <v>1500</v>
      </c>
    </row>
    <row r="17" customFormat="false" ht="21.75" hidden="false" customHeight="true" outlineLevel="0" collapsed="false">
      <c r="B17" s="28" t="s">
        <v>92</v>
      </c>
      <c r="C17" s="29"/>
      <c r="D17" s="30" t="n">
        <f aca="false">D10/(1-D13)*D13</f>
        <v>1000</v>
      </c>
    </row>
    <row r="18" customFormat="false" ht="21.75" hidden="false" customHeight="true" outlineLevel="0" collapsed="false">
      <c r="B18" s="25" t="s">
        <v>93</v>
      </c>
      <c r="C18" s="26"/>
      <c r="D18" s="27" t="n">
        <f aca="false">D10/(1-D13)</f>
        <v>2500</v>
      </c>
    </row>
    <row r="19" customFormat="false" ht="21.75" hidden="false" customHeight="true" outlineLevel="0" collapsed="false">
      <c r="B19" s="28" t="s">
        <v>94</v>
      </c>
      <c r="C19" s="29"/>
      <c r="D19" s="30" t="n">
        <f aca="false">D18*0.19</f>
        <v>475</v>
      </c>
    </row>
    <row r="20" customFormat="false" ht="21.75" hidden="false" customHeight="true" outlineLevel="0" collapsed="false">
      <c r="B20" s="25" t="s">
        <v>95</v>
      </c>
      <c r="C20" s="26"/>
      <c r="D20" s="27" t="n">
        <f aca="false">D18+D19</f>
        <v>2975</v>
      </c>
    </row>
    <row r="21" customFormat="false" ht="7.5" hidden="false" customHeight="true" outlineLevel="0" collapsed="false"/>
    <row r="22" customFormat="false" ht="21.75" hidden="false" customHeight="true" outlineLevel="0" collapsed="false">
      <c r="A22" s="2" t="s">
        <v>96</v>
      </c>
      <c r="B22" s="2"/>
      <c r="C22" s="2"/>
      <c r="D22" s="2"/>
      <c r="E22" s="2"/>
      <c r="F22" s="2"/>
    </row>
    <row r="23" customFormat="false" ht="19.5" hidden="false" customHeight="true" outlineLevel="0" collapsed="false">
      <c r="B23" s="3" t="s">
        <v>97</v>
      </c>
      <c r="C23" s="23" t="s">
        <v>98</v>
      </c>
      <c r="D23" s="10" t="n">
        <f aca="false">D18</f>
        <v>2500</v>
      </c>
    </row>
    <row r="24" customFormat="false" ht="21.75" hidden="false" customHeight="true" outlineLevel="0" collapsed="false">
      <c r="B24" s="3" t="s">
        <v>99</v>
      </c>
      <c r="C24" s="23" t="s">
        <v>100</v>
      </c>
      <c r="D24" s="11" t="n">
        <f aca="false">D23-D10</f>
        <v>1000</v>
      </c>
    </row>
    <row r="25" customFormat="false" ht="21.75" hidden="false" customHeight="true" outlineLevel="0" collapsed="false">
      <c r="B25" s="3" t="s">
        <v>101</v>
      </c>
      <c r="C25" s="23" t="s">
        <v>102</v>
      </c>
      <c r="D25" s="31" t="n">
        <f aca="false">IFERROR(D24/D23,0)</f>
        <v>0.4</v>
      </c>
    </row>
    <row r="26" customFormat="false" ht="21.75" hidden="false" customHeight="true" outlineLevel="0" collapsed="false">
      <c r="B26" s="3" t="s">
        <v>103</v>
      </c>
      <c r="C26" s="23" t="s">
        <v>104</v>
      </c>
      <c r="D26" s="31" t="n">
        <f aca="false">IFERROR(D25-D13,0)</f>
        <v>0</v>
      </c>
    </row>
    <row r="27" customFormat="false" ht="21.75" hidden="false" customHeight="true" outlineLevel="0" collapsed="false">
      <c r="B27" s="3" t="s">
        <v>105</v>
      </c>
      <c r="C27" s="23" t="s">
        <v>106</v>
      </c>
      <c r="D27" s="32" t="str">
        <f aca="false">IF(D26&gt;=0,"✓ Zielmarge erreicht – Angebot profitabel","✗ Zielmarge NICHT erreicht – Preis prüfen!")</f>
        <v>✓ Zielmarge erreicht – Angebot profitabel</v>
      </c>
      <c r="E27" s="32"/>
    </row>
    <row r="28" customFormat="false" ht="7.5" hidden="false" customHeight="true" outlineLevel="0" collapsed="false"/>
    <row r="29" customFormat="false" ht="21.75" hidden="false" customHeight="true" outlineLevel="0" collapsed="false">
      <c r="A29" s="2" t="s">
        <v>107</v>
      </c>
      <c r="B29" s="2"/>
      <c r="C29" s="2"/>
      <c r="D29" s="2"/>
      <c r="E29" s="2"/>
      <c r="F29" s="2"/>
    </row>
    <row r="30" customFormat="false" ht="19.5" hidden="false" customHeight="true" outlineLevel="0" collapsed="false">
      <c r="B30" s="7" t="s">
        <v>108</v>
      </c>
      <c r="C30" s="7" t="s">
        <v>109</v>
      </c>
      <c r="D30" s="7" t="s">
        <v>110</v>
      </c>
      <c r="E30" s="7" t="s">
        <v>111</v>
      </c>
    </row>
    <row r="31" customFormat="false" ht="19.5" hidden="false" customHeight="true" outlineLevel="0" collapsed="false">
      <c r="B31" s="3" t="s">
        <v>112</v>
      </c>
      <c r="C31" s="23" t="s">
        <v>113</v>
      </c>
      <c r="D31" s="11" t="n">
        <f aca="false">D10</f>
        <v>1500</v>
      </c>
      <c r="E31" s="11" t="n">
        <f aca="false">D10*1.15</f>
        <v>1725</v>
      </c>
    </row>
    <row r="32" customFormat="false" ht="19.5" hidden="false" customHeight="true" outlineLevel="0" collapsed="false">
      <c r="B32" s="24" t="s">
        <v>114</v>
      </c>
      <c r="C32" s="23" t="s">
        <v>115</v>
      </c>
      <c r="D32" s="11" t="n">
        <f aca="false">D18</f>
        <v>2500</v>
      </c>
      <c r="E32" s="11" t="n">
        <f aca="false">D18*1.25</f>
        <v>3125</v>
      </c>
    </row>
    <row r="33" customFormat="false" ht="19.5" hidden="false" customHeight="true" outlineLevel="0" collapsed="false">
      <c r="B33" s="3" t="s">
        <v>116</v>
      </c>
      <c r="C33" s="23" t="s">
        <v>117</v>
      </c>
      <c r="D33" s="11" t="n">
        <f aca="false">E32-E31</f>
        <v>1400</v>
      </c>
      <c r="E33" s="11" t="n">
        <f aca="false">F32-F31</f>
        <v>0</v>
      </c>
    </row>
    <row r="34" customFormat="false" ht="19.5" hidden="false" customHeight="true" outlineLevel="0" collapsed="false">
      <c r="B34" s="24" t="s">
        <v>118</v>
      </c>
      <c r="C34" s="23" t="s">
        <v>119</v>
      </c>
      <c r="D34" s="31" t="n">
        <f aca="false">IFERROR(E33/E32,0)</f>
        <v>0</v>
      </c>
      <c r="E34" s="31" t="n">
        <f aca="false">IFERROR(F33/F32,0)</f>
        <v>0</v>
      </c>
    </row>
    <row r="35" customFormat="false" ht="19.5" hidden="false" customHeight="true" outlineLevel="0" collapsed="false">
      <c r="B35" s="3" t="s">
        <v>120</v>
      </c>
      <c r="C35" s="23" t="s">
        <v>121</v>
      </c>
      <c r="D35" s="11" t="n">
        <f aca="false">E32*1.19</f>
        <v>3718.75</v>
      </c>
      <c r="E35" s="11" t="n">
        <f aca="false">F32*1.19</f>
        <v>0</v>
      </c>
    </row>
    <row r="36" customFormat="false" ht="7.5" hidden="false" customHeight="true" outlineLevel="0" collapsed="false"/>
    <row r="37" customFormat="false" ht="21.75" hidden="false" customHeight="true" outlineLevel="0" collapsed="false">
      <c r="A37" s="2" t="s">
        <v>122</v>
      </c>
      <c r="B37" s="2"/>
      <c r="C37" s="2"/>
      <c r="D37" s="2"/>
      <c r="E37" s="2"/>
      <c r="F37" s="2"/>
    </row>
    <row r="38" customFormat="false" ht="18" hidden="false" customHeight="true" outlineLevel="0" collapsed="false">
      <c r="B38" s="33" t="s">
        <v>123</v>
      </c>
      <c r="C38" s="34" t="s">
        <v>124</v>
      </c>
      <c r="D38" s="34"/>
      <c r="E38" s="34"/>
    </row>
    <row r="39" customFormat="false" ht="18" hidden="false" customHeight="true" outlineLevel="0" collapsed="false">
      <c r="B39" s="35" t="s">
        <v>125</v>
      </c>
      <c r="C39" s="34" t="s">
        <v>126</v>
      </c>
      <c r="D39" s="34"/>
      <c r="E39" s="34"/>
    </row>
    <row r="40" customFormat="false" ht="18" hidden="false" customHeight="true" outlineLevel="0" collapsed="false">
      <c r="B40" s="36" t="s">
        <v>127</v>
      </c>
      <c r="C40" s="34" t="s">
        <v>128</v>
      </c>
      <c r="D40" s="34"/>
      <c r="E40" s="34"/>
    </row>
    <row r="41" customFormat="false" ht="18" hidden="false" customHeight="true" outlineLevel="0" collapsed="false">
      <c r="B41" s="37" t="s">
        <v>129</v>
      </c>
      <c r="C41" s="34" t="s">
        <v>130</v>
      </c>
      <c r="D41" s="34"/>
      <c r="E41" s="34"/>
    </row>
  </sheetData>
  <mergeCells count="12">
    <mergeCell ref="A2:F2"/>
    <mergeCell ref="A4:F4"/>
    <mergeCell ref="A12:F12"/>
    <mergeCell ref="A15:F15"/>
    <mergeCell ref="A22:F22"/>
    <mergeCell ref="D27:E27"/>
    <mergeCell ref="A29:F29"/>
    <mergeCell ref="A37:F37"/>
    <mergeCell ref="C38:E38"/>
    <mergeCell ref="C39:E39"/>
    <mergeCell ref="C40:E40"/>
    <mergeCell ref="C41:E4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21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5390625" defaultRowHeight="15" zeroHeight="false" outlineLevelRow="0" outlineLevelCol="0"/>
  <cols>
    <col collapsed="false" customWidth="true" hidden="false" outlineLevel="0" max="1" min="1" style="0" width="3"/>
    <col collapsed="false" customWidth="true" hidden="false" outlineLevel="0" max="7" min="2" style="0" width="24"/>
    <col collapsed="false" customWidth="true" hidden="false" outlineLevel="0" max="8" min="8" style="0" width="3"/>
  </cols>
  <sheetData>
    <row r="1" customFormat="false" ht="7.5" hidden="false" customHeight="true" outlineLevel="0" collapsed="false"/>
    <row r="2" customFormat="false" ht="37.5" hidden="false" customHeight="true" outlineLevel="0" collapsed="false">
      <c r="A2" s="38" t="s">
        <v>131</v>
      </c>
      <c r="B2" s="38"/>
      <c r="C2" s="38"/>
      <c r="D2" s="38"/>
      <c r="E2" s="38"/>
      <c r="F2" s="38"/>
      <c r="G2" s="38"/>
    </row>
    <row r="3" customFormat="false" ht="7.5" hidden="false" customHeight="true" outlineLevel="0" collapsed="false"/>
    <row r="4" customFormat="false" ht="25.5" hidden="false" customHeight="true" outlineLevel="0" collapsed="false">
      <c r="B4" s="39" t="s">
        <v>132</v>
      </c>
      <c r="C4" s="40" t="s">
        <v>133</v>
      </c>
      <c r="D4" s="40" t="s">
        <v>134</v>
      </c>
      <c r="E4" s="39" t="s">
        <v>135</v>
      </c>
    </row>
    <row r="5" customFormat="false" ht="21.75" hidden="false" customHeight="true" outlineLevel="0" collapsed="false">
      <c r="B5" s="41" t="s">
        <v>136</v>
      </c>
      <c r="C5" s="41" t="s">
        <v>137</v>
      </c>
      <c r="D5" s="41" t="s">
        <v>138</v>
      </c>
      <c r="E5" s="41" t="s">
        <v>139</v>
      </c>
    </row>
    <row r="6" customFormat="false" ht="21.75" hidden="false" customHeight="true" outlineLevel="0" collapsed="false">
      <c r="B6" s="35" t="s">
        <v>140</v>
      </c>
      <c r="C6" s="35" t="s">
        <v>141</v>
      </c>
      <c r="D6" s="35" t="s">
        <v>142</v>
      </c>
      <c r="E6" s="35" t="s">
        <v>143</v>
      </c>
    </row>
    <row r="7" customFormat="false" ht="21.75" hidden="false" customHeight="true" outlineLevel="0" collapsed="false">
      <c r="B7" s="41" t="s">
        <v>144</v>
      </c>
      <c r="C7" s="41" t="s">
        <v>145</v>
      </c>
      <c r="D7" s="41" t="s">
        <v>146</v>
      </c>
      <c r="E7" s="41" t="s">
        <v>147</v>
      </c>
    </row>
    <row r="8" customFormat="false" ht="21.75" hidden="false" customHeight="true" outlineLevel="0" collapsed="false">
      <c r="B8" s="35" t="s">
        <v>148</v>
      </c>
      <c r="C8" s="35" t="s">
        <v>149</v>
      </c>
      <c r="D8" s="35" t="s">
        <v>150</v>
      </c>
      <c r="E8" s="35" t="s">
        <v>151</v>
      </c>
    </row>
    <row r="9" customFormat="false" ht="21.75" hidden="false" customHeight="true" outlineLevel="0" collapsed="false">
      <c r="B9" s="41" t="s">
        <v>152</v>
      </c>
      <c r="C9" s="41" t="s">
        <v>153</v>
      </c>
      <c r="D9" s="41" t="s">
        <v>154</v>
      </c>
      <c r="E9" s="41" t="s">
        <v>155</v>
      </c>
    </row>
    <row r="10" customFormat="false" ht="21.75" hidden="false" customHeight="true" outlineLevel="0" collapsed="false">
      <c r="B10" s="35" t="s">
        <v>156</v>
      </c>
      <c r="C10" s="35" t="s">
        <v>157</v>
      </c>
      <c r="D10" s="35" t="s">
        <v>158</v>
      </c>
      <c r="E10" s="35" t="s">
        <v>159</v>
      </c>
    </row>
    <row r="11" customFormat="false" ht="21.75" hidden="false" customHeight="true" outlineLevel="0" collapsed="false">
      <c r="B11" s="41" t="s">
        <v>160</v>
      </c>
      <c r="C11" s="41" t="s">
        <v>161</v>
      </c>
      <c r="D11" s="41" t="s">
        <v>162</v>
      </c>
      <c r="E11" s="41" t="s">
        <v>163</v>
      </c>
    </row>
    <row r="12" customFormat="false" ht="21.75" hidden="false" customHeight="true" outlineLevel="0" collapsed="false">
      <c r="B12" s="35" t="s">
        <v>164</v>
      </c>
      <c r="C12" s="35" t="s">
        <v>165</v>
      </c>
      <c r="D12" s="35" t="s">
        <v>166</v>
      </c>
      <c r="E12" s="35" t="s">
        <v>167</v>
      </c>
    </row>
    <row r="13" customFormat="false" ht="7.5" hidden="false" customHeight="true" outlineLevel="0" collapsed="false"/>
    <row r="14" customFormat="false" ht="27.75" hidden="false" customHeight="true" outlineLevel="0" collapsed="false">
      <c r="B14" s="42" t="s">
        <v>168</v>
      </c>
      <c r="C14" s="42"/>
      <c r="D14" s="42"/>
      <c r="E14" s="42"/>
    </row>
    <row r="15" customFormat="false" ht="7.5" hidden="false" customHeight="true" outlineLevel="0" collapsed="false"/>
    <row r="16" customFormat="false" ht="21.75" hidden="false" customHeight="true" outlineLevel="0" collapsed="false">
      <c r="B16" s="2" t="s">
        <v>169</v>
      </c>
      <c r="C16" s="2"/>
      <c r="D16" s="2"/>
      <c r="E16" s="2"/>
    </row>
    <row r="17" customFormat="false" ht="30" hidden="false" customHeight="true" outlineLevel="0" collapsed="false">
      <c r="B17" s="3" t="s">
        <v>170</v>
      </c>
      <c r="C17" s="43" t="s">
        <v>171</v>
      </c>
      <c r="D17" s="43"/>
      <c r="E17" s="43"/>
    </row>
    <row r="18" customFormat="false" ht="30" hidden="false" customHeight="true" outlineLevel="0" collapsed="false">
      <c r="B18" s="24" t="s">
        <v>172</v>
      </c>
      <c r="C18" s="43" t="s">
        <v>173</v>
      </c>
      <c r="D18" s="43"/>
      <c r="E18" s="43"/>
    </row>
    <row r="19" customFormat="false" ht="30" hidden="false" customHeight="true" outlineLevel="0" collapsed="false">
      <c r="B19" s="3" t="s">
        <v>174</v>
      </c>
      <c r="C19" s="43" t="s">
        <v>175</v>
      </c>
      <c r="D19" s="43"/>
      <c r="E19" s="43"/>
    </row>
    <row r="20" customFormat="false" ht="30" hidden="false" customHeight="true" outlineLevel="0" collapsed="false">
      <c r="B20" s="24" t="s">
        <v>176</v>
      </c>
      <c r="C20" s="43" t="s">
        <v>177</v>
      </c>
      <c r="D20" s="43"/>
      <c r="E20" s="43"/>
    </row>
    <row r="21" customFormat="false" ht="30" hidden="false" customHeight="true" outlineLevel="0" collapsed="false">
      <c r="B21" s="3" t="s">
        <v>178</v>
      </c>
      <c r="C21" s="43" t="s">
        <v>179</v>
      </c>
      <c r="D21" s="43"/>
      <c r="E21" s="43"/>
    </row>
  </sheetData>
  <mergeCells count="8">
    <mergeCell ref="A2:G2"/>
    <mergeCell ref="B14:E14"/>
    <mergeCell ref="B16:E16"/>
    <mergeCell ref="C17:E17"/>
    <mergeCell ref="C18:E18"/>
    <mergeCell ref="C19:E19"/>
    <mergeCell ref="C20:E20"/>
    <mergeCell ref="C21:E2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K17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5390625" defaultRowHeight="15" zeroHeight="false" outlineLevelRow="0" outlineLevelCol="0"/>
  <cols>
    <col collapsed="false" customWidth="true" hidden="false" outlineLevel="0" max="1" min="1" style="0" width="3"/>
    <col collapsed="false" customWidth="true" hidden="false" outlineLevel="0" max="2" min="2" style="0" width="14"/>
    <col collapsed="false" customWidth="true" hidden="false" outlineLevel="0" max="3" min="3" style="0" width="22"/>
    <col collapsed="false" customWidth="true" hidden="false" outlineLevel="0" max="5" min="4" style="0" width="16"/>
    <col collapsed="false" customWidth="true" hidden="false" outlineLevel="0" max="9" min="6" style="0" width="14"/>
    <col collapsed="false" customWidth="true" hidden="false" outlineLevel="0" max="10" min="10" style="0" width="18"/>
    <col collapsed="false" customWidth="true" hidden="false" outlineLevel="0" max="11" min="11" style="0" width="16"/>
    <col collapsed="false" customWidth="true" hidden="false" outlineLevel="0" max="12" min="12" style="0" width="3"/>
  </cols>
  <sheetData>
    <row r="1" customFormat="false" ht="7.5" hidden="false" customHeight="true" outlineLevel="0" collapsed="false"/>
    <row r="2" customFormat="false" ht="37.5" hidden="false" customHeight="true" outlineLevel="0" collapsed="false">
      <c r="A2" s="38" t="s">
        <v>180</v>
      </c>
      <c r="B2" s="38"/>
      <c r="C2" s="38"/>
      <c r="D2" s="38"/>
      <c r="E2" s="38"/>
      <c r="F2" s="38"/>
      <c r="G2" s="38"/>
      <c r="H2" s="38"/>
      <c r="I2" s="38"/>
      <c r="J2" s="38"/>
      <c r="K2" s="38"/>
    </row>
    <row r="3" customFormat="false" ht="7.5" hidden="false" customHeight="true" outlineLevel="0" collapsed="false"/>
    <row r="4" customFormat="false" ht="21.75" hidden="false" customHeight="true" outlineLevel="0" collapsed="false">
      <c r="B4" s="7" t="s">
        <v>181</v>
      </c>
      <c r="C4" s="7" t="s">
        <v>182</v>
      </c>
      <c r="D4" s="7" t="s">
        <v>183</v>
      </c>
      <c r="E4" s="7" t="s">
        <v>184</v>
      </c>
      <c r="F4" s="7" t="s">
        <v>185</v>
      </c>
      <c r="G4" s="7" t="s">
        <v>118</v>
      </c>
      <c r="H4" s="7" t="s">
        <v>186</v>
      </c>
      <c r="I4" s="7" t="s">
        <v>187</v>
      </c>
      <c r="J4" s="7" t="s">
        <v>188</v>
      </c>
      <c r="K4" s="7" t="s">
        <v>189</v>
      </c>
    </row>
    <row r="5" customFormat="false" ht="19.5" hidden="false" customHeight="true" outlineLevel="0" collapsed="false">
      <c r="B5" s="44" t="s">
        <v>21</v>
      </c>
      <c r="C5" s="45" t="s">
        <v>5</v>
      </c>
      <c r="D5" s="44" t="s">
        <v>23</v>
      </c>
      <c r="E5" s="44" t="s">
        <v>26</v>
      </c>
      <c r="F5" s="46" t="n">
        <v>9850</v>
      </c>
      <c r="G5" s="47" t="n">
        <v>0.4</v>
      </c>
      <c r="H5" s="8" t="s">
        <v>190</v>
      </c>
      <c r="I5" s="45" t="s">
        <v>191</v>
      </c>
      <c r="J5" s="44"/>
      <c r="K5" s="45" t="s">
        <v>192</v>
      </c>
    </row>
    <row r="6" customFormat="false" ht="19.5" hidden="false" customHeight="true" outlineLevel="0" collapsed="false">
      <c r="B6" s="48" t="s">
        <v>193</v>
      </c>
      <c r="C6" s="49" t="s">
        <v>194</v>
      </c>
      <c r="D6" s="48" t="s">
        <v>195</v>
      </c>
      <c r="E6" s="48" t="s">
        <v>196</v>
      </c>
      <c r="F6" s="46" t="n">
        <v>3200</v>
      </c>
      <c r="G6" s="47" t="n">
        <v>0.35</v>
      </c>
      <c r="H6" s="50" t="s">
        <v>197</v>
      </c>
      <c r="I6" s="49" t="s">
        <v>198</v>
      </c>
      <c r="J6" s="48"/>
      <c r="K6" s="49" t="s">
        <v>199</v>
      </c>
    </row>
    <row r="7" customFormat="false" ht="19.5" hidden="false" customHeight="true" outlineLevel="0" collapsed="false">
      <c r="B7" s="44" t="s">
        <v>200</v>
      </c>
      <c r="C7" s="45" t="s">
        <v>201</v>
      </c>
      <c r="D7" s="44" t="s">
        <v>202</v>
      </c>
      <c r="E7" s="44" t="s">
        <v>203</v>
      </c>
      <c r="F7" s="46" t="n">
        <v>15400</v>
      </c>
      <c r="G7" s="47" t="n">
        <v>0.45</v>
      </c>
      <c r="H7" s="51" t="s">
        <v>204</v>
      </c>
      <c r="I7" s="45" t="s">
        <v>205</v>
      </c>
      <c r="J7" s="44" t="s">
        <v>206</v>
      </c>
      <c r="K7" s="45" t="s">
        <v>207</v>
      </c>
    </row>
    <row r="8" customFormat="false" ht="19.5" hidden="false" customHeight="true" outlineLevel="0" collapsed="false">
      <c r="B8" s="48" t="s">
        <v>208</v>
      </c>
      <c r="C8" s="49" t="s">
        <v>209</v>
      </c>
      <c r="D8" s="48" t="s">
        <v>210</v>
      </c>
      <c r="E8" s="48" t="s">
        <v>211</v>
      </c>
      <c r="F8" s="46" t="n">
        <v>980</v>
      </c>
      <c r="G8" s="47" t="n">
        <v>0.3</v>
      </c>
      <c r="H8" s="52" t="s">
        <v>212</v>
      </c>
      <c r="I8" s="49" t="s">
        <v>213</v>
      </c>
      <c r="J8" s="48"/>
      <c r="K8" s="49" t="s">
        <v>214</v>
      </c>
    </row>
    <row r="9" customFormat="false" ht="19.5" hidden="false" customHeight="true" outlineLevel="0" collapsed="false">
      <c r="B9" s="44" t="s">
        <v>215</v>
      </c>
      <c r="C9" s="45" t="s">
        <v>216</v>
      </c>
      <c r="D9" s="44" t="s">
        <v>206</v>
      </c>
      <c r="E9" s="44" t="s">
        <v>26</v>
      </c>
      <c r="F9" s="46" t="n">
        <v>7600</v>
      </c>
      <c r="G9" s="47" t="n">
        <v>0.42</v>
      </c>
      <c r="H9" s="8" t="s">
        <v>190</v>
      </c>
      <c r="I9" s="45" t="s">
        <v>217</v>
      </c>
      <c r="J9" s="44"/>
      <c r="K9" s="45"/>
    </row>
    <row r="10" customFormat="false" ht="21.75" hidden="false" customHeight="true" outlineLevel="0" collapsed="false">
      <c r="B10" s="53" t="s">
        <v>218</v>
      </c>
      <c r="D10" s="26"/>
      <c r="E10" s="26"/>
      <c r="F10" s="27" t="n">
        <f aca="false">SUM(F5:F9)</f>
        <v>37030</v>
      </c>
      <c r="G10" s="54" t="n">
        <f aca="false">AVERAGE(G5:G9)</f>
        <v>0.384</v>
      </c>
      <c r="H10" s="26"/>
      <c r="I10" s="26"/>
      <c r="J10" s="26"/>
      <c r="K10" s="26"/>
    </row>
    <row r="11" customFormat="false" ht="7.5" hidden="false" customHeight="true" outlineLevel="0" collapsed="false"/>
    <row r="12" customFormat="false" ht="21.75" hidden="false" customHeight="true" outlineLevel="0" collapsed="false">
      <c r="B12" s="2" t="s">
        <v>219</v>
      </c>
      <c r="C12" s="2"/>
      <c r="D12" s="2"/>
      <c r="E12" s="2"/>
      <c r="F12" s="2"/>
      <c r="G12" s="2"/>
      <c r="H12" s="2"/>
      <c r="I12" s="2"/>
      <c r="J12" s="2"/>
      <c r="K12" s="2"/>
    </row>
    <row r="13" customFormat="false" ht="19.5" hidden="false" customHeight="true" outlineLevel="0" collapsed="false">
      <c r="B13" s="7" t="s">
        <v>186</v>
      </c>
      <c r="C13" s="7" t="s">
        <v>220</v>
      </c>
      <c r="D13" s="7" t="s">
        <v>221</v>
      </c>
      <c r="E13" s="7" t="s">
        <v>222</v>
      </c>
    </row>
    <row r="14" customFormat="false" ht="19.5" hidden="false" customHeight="true" outlineLevel="0" collapsed="false">
      <c r="B14" s="3" t="s">
        <v>190</v>
      </c>
      <c r="C14" s="55" t="n">
        <f aca="false">COUNTIF(H5:H9,"Gesendet")</f>
        <v>2</v>
      </c>
      <c r="D14" s="11" t="n">
        <f aca="false">SUMIF(H5:H9,"Gesendet",F5:F9)</f>
        <v>17450</v>
      </c>
      <c r="E14" s="31" t="n">
        <f aca="false">IFERROR(D14/F10,0)</f>
        <v>0.471239535511747</v>
      </c>
    </row>
    <row r="15" customFormat="false" ht="19.5" hidden="false" customHeight="true" outlineLevel="0" collapsed="false">
      <c r="B15" s="24" t="s">
        <v>197</v>
      </c>
      <c r="C15" s="55" t="n">
        <f aca="false">COUNTIF(H5:H9,"In Verhandlung")</f>
        <v>1</v>
      </c>
      <c r="D15" s="11" t="n">
        <f aca="false">SUMIF(H5:H9,"In Verhandlung",F5:F9)</f>
        <v>3200</v>
      </c>
      <c r="E15" s="31" t="n">
        <f aca="false">IFERROR(D15/F10,0)</f>
        <v>0.0864164191196327</v>
      </c>
    </row>
    <row r="16" customFormat="false" ht="19.5" hidden="false" customHeight="true" outlineLevel="0" collapsed="false">
      <c r="B16" s="3" t="s">
        <v>204</v>
      </c>
      <c r="C16" s="55" t="n">
        <f aca="false">COUNTIF(H5:H9,"Beauftragt")</f>
        <v>1</v>
      </c>
      <c r="D16" s="11" t="n">
        <f aca="false">SUMIF(H5:H9,"Beauftragt",F5:F9)</f>
        <v>15400</v>
      </c>
      <c r="E16" s="31" t="n">
        <f aca="false">IFERROR(D16/F10,0)</f>
        <v>0.415879017013233</v>
      </c>
    </row>
    <row r="17" customFormat="false" ht="19.5" hidden="false" customHeight="true" outlineLevel="0" collapsed="false">
      <c r="B17" s="24" t="s">
        <v>212</v>
      </c>
      <c r="C17" s="55" t="n">
        <f aca="false">COUNTIF(H5:H9,"Abgelehnt")</f>
        <v>1</v>
      </c>
      <c r="D17" s="11" t="n">
        <f aca="false">SUMIF(H5:H9,"Abgelehnt",F5:F9)</f>
        <v>980</v>
      </c>
      <c r="E17" s="31" t="n">
        <f aca="false">IFERROR(D17/F10,0)</f>
        <v>0.0264650283553875</v>
      </c>
    </row>
  </sheetData>
  <mergeCells count="2">
    <mergeCell ref="A2:K2"/>
    <mergeCell ref="B12:K12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LibreOffice/7.4.7.2$Linux_X86_64 LibreOffice_project/40$Build-2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2026-04-16T08:17:41Z</dcterms:created>
  <dc:creator>openpyxl</dc:creator>
  <dc:description/>
  <dc:language>en-US</dc:language>
  <cp:lastModifiedBy/>
  <dcterms:modified xsi:type="dcterms:W3CDTF">2026-04-16T08:17:41Z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