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mmdaten" sheetId="1" state="visible" r:id="rId2"/>
    <sheet name="Wochenplan" sheetId="2" state="visible" r:id="rId3"/>
    <sheet name="Schichtplan" sheetId="3" state="visible" r:id="rId4"/>
    <sheet name="Personalkosten-Rechner" sheetId="4" state="visible" r:id="rId5"/>
    <sheet name="Auswertung" sheetId="5" state="visible" r:id="rId6"/>
    <sheet name="Abwesenheitsplan" sheetId="6" state="visible" r:id="rId7"/>
    <sheet name="Anleitung" sheetId="7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<sst xmlns="http://schemas.openxmlformats.org/spreadsheetml/2006/main" count="521" uniqueCount="217">
  <si>
    <t xml:space="preserve">STAMMDATEN  –  Mitarbeiter, Rollen &amp; Kostensätze</t>
  </si>
  <si>
    <t xml:space="preserve">Mitarbeiter-ID</t>
  </si>
  <si>
    <t xml:space="preserve">Name</t>
  </si>
  <si>
    <t xml:space="preserve">Rolle</t>
  </si>
  <si>
    <t xml:space="preserve">Soll-Std/Woche</t>
  </si>
  <si>
    <t xml:space="preserve">Kostensatz (€/h)</t>
  </si>
  <si>
    <t xml:space="preserve">Qualifikation</t>
  </si>
  <si>
    <t xml:space="preserve">Status</t>
  </si>
  <si>
    <t xml:space="preserve">Notiz</t>
  </si>
  <si>
    <t xml:space="preserve">E001</t>
  </si>
  <si>
    <t xml:space="preserve">Mustermann, Max</t>
  </si>
  <si>
    <t xml:space="preserve">Service</t>
  </si>
  <si>
    <t xml:space="preserve">Kasse</t>
  </si>
  <si>
    <t xml:space="preserve">Aktiv</t>
  </si>
  <si>
    <t xml:space="preserve">E002</t>
  </si>
  <si>
    <t xml:space="preserve">Beispiel, Lea</t>
  </si>
  <si>
    <t xml:space="preserve">Küche</t>
  </si>
  <si>
    <t xml:space="preserve">HACCP</t>
  </si>
  <si>
    <t xml:space="preserve">E003</t>
  </si>
  <si>
    <t xml:space="preserve">Schmidt, Anna</t>
  </si>
  <si>
    <t xml:space="preserve">Kasse, Theke</t>
  </si>
  <si>
    <t xml:space="preserve">E004</t>
  </si>
  <si>
    <t xml:space="preserve">Müller, Tom</t>
  </si>
  <si>
    <t xml:space="preserve">E005</t>
  </si>
  <si>
    <t xml:space="preserve">Weber, Julia</t>
  </si>
  <si>
    <t xml:space="preserve">Leitung</t>
  </si>
  <si>
    <t xml:space="preserve">Alle</t>
  </si>
  <si>
    <t xml:space="preserve">Teamlead</t>
  </si>
  <si>
    <t xml:space="preserve">E006</t>
  </si>
  <si>
    <t xml:space="preserve">Braun, Stefan</t>
  </si>
  <si>
    <t xml:space="preserve">Teilzeit</t>
  </si>
  <si>
    <t xml:space="preserve">E007</t>
  </si>
  <si>
    <t xml:space="preserve">Fischer, Marie</t>
  </si>
  <si>
    <t xml:space="preserve">HACCP, Bakery</t>
  </si>
  <si>
    <t xml:space="preserve">E008</t>
  </si>
  <si>
    <t xml:space="preserve">Hofmann, Klaus</t>
  </si>
  <si>
    <t xml:space="preserve">Logistik</t>
  </si>
  <si>
    <t xml:space="preserve">Stapler</t>
  </si>
  <si>
    <t xml:space="preserve">Summe / Durchschnitt</t>
  </si>
  <si>
    <t xml:space="preserve">Legende Eingaben:</t>
  </si>
  <si>
    <t xml:space="preserve">Blaue Zellen = Eingabefelder (veränderbar)</t>
  </si>
  <si>
    <t xml:space="preserve">Schwarze Zellen = Formelergebnisse</t>
  </si>
  <si>
    <t xml:space="preserve">WOCHENPLAN  –  Zeitbasiert (Start / Ende / Pause)</t>
  </si>
  <si>
    <t xml:space="preserve">Kalenderwoche:</t>
  </si>
  <si>
    <t xml:space="preserve">KW 1</t>
  </si>
  <si>
    <t xml:space="preserve">Woche:</t>
  </si>
  <si>
    <t xml:space="preserve">01.01.2025</t>
  </si>
  <si>
    <t xml:space="preserve">Mitarbeiter</t>
  </si>
  <si>
    <t xml:space="preserve">Mo Start</t>
  </si>
  <si>
    <t xml:space="preserve">Mo Ende</t>
  </si>
  <si>
    <t xml:space="preserve">Mo P(min)</t>
  </si>
  <si>
    <t xml:space="preserve">Di Start</t>
  </si>
  <si>
    <t xml:space="preserve">Di Ende</t>
  </si>
  <si>
    <t xml:space="preserve">Di P(min)</t>
  </si>
  <si>
    <t xml:space="preserve">Mi Start</t>
  </si>
  <si>
    <t xml:space="preserve">Mi Ende</t>
  </si>
  <si>
    <t xml:space="preserve">Mi P(min)</t>
  </si>
  <si>
    <t xml:space="preserve">Do Start</t>
  </si>
  <si>
    <t xml:space="preserve">Do Ende</t>
  </si>
  <si>
    <t xml:space="preserve">Do P(min)</t>
  </si>
  <si>
    <t xml:space="preserve">Fr Start</t>
  </si>
  <si>
    <t xml:space="preserve">Fr Ende</t>
  </si>
  <si>
    <t xml:space="preserve">Fr P(min)</t>
  </si>
  <si>
    <t xml:space="preserve">Sa Start</t>
  </si>
  <si>
    <t xml:space="preserve">Sa Ende</t>
  </si>
  <si>
    <t xml:space="preserve">Sa P(min)</t>
  </si>
  <si>
    <t xml:space="preserve">So Start</t>
  </si>
  <si>
    <t xml:space="preserve">So Ende</t>
  </si>
  <si>
    <t xml:space="preserve">So P(min)</t>
  </si>
  <si>
    <t xml:space="preserve">Wochen-Std</t>
  </si>
  <si>
    <t xml:space="preserve">Soll-Std</t>
  </si>
  <si>
    <t xml:space="preserve">Abw. Std</t>
  </si>
  <si>
    <t xml:space="preserve">08:00</t>
  </si>
  <si>
    <t xml:space="preserve">16:30</t>
  </si>
  <si>
    <t xml:space="preserve">–</t>
  </si>
  <si>
    <t xml:space="preserve">12:00</t>
  </si>
  <si>
    <t xml:space="preserve">20:00</t>
  </si>
  <si>
    <t xml:space="preserve">10:00</t>
  </si>
  <si>
    <t xml:space="preserve">15:00</t>
  </si>
  <si>
    <t xml:space="preserve">06:00</t>
  </si>
  <si>
    <t xml:space="preserve">14:00</t>
  </si>
  <si>
    <t xml:space="preserve">09:00</t>
  </si>
  <si>
    <t xml:space="preserve">17:30</t>
  </si>
  <si>
    <t xml:space="preserve">07:00</t>
  </si>
  <si>
    <t xml:space="preserve">14:30</t>
  </si>
  <si>
    <t xml:space="preserve">SUMMEN</t>
  </si>
  <si>
    <t xml:space="preserve">SCHICHTPLAN  –  Kürzel-basiert (F / S / N / U / –)</t>
  </si>
  <si>
    <t xml:space="preserve">Legende:</t>
  </si>
  <si>
    <t xml:space="preserve">F=Frühschicht (06:00–14:00)</t>
  </si>
  <si>
    <t xml:space="preserve">S=Spätschicht (14:00–22:00)</t>
  </si>
  <si>
    <t xml:space="preserve">N=Nachtschicht (22:00–06:00)</t>
  </si>
  <si>
    <t xml:space="preserve">U=Urlaub (–)</t>
  </si>
  <si>
    <t xml:space="preserve">–=Frei (–)</t>
  </si>
  <si>
    <t xml:space="preserve">Mo</t>
  </si>
  <si>
    <t xml:space="preserve">Di</t>
  </si>
  <si>
    <t xml:space="preserve">Mi</t>
  </si>
  <si>
    <t xml:space="preserve">Do</t>
  </si>
  <si>
    <t xml:space="preserve">Fr</t>
  </si>
  <si>
    <t xml:space="preserve">Sa</t>
  </si>
  <si>
    <t xml:space="preserve">So</t>
  </si>
  <si>
    <t xml:space="preserve">F-Schichten</t>
  </si>
  <si>
    <t xml:space="preserve">S-Schichten</t>
  </si>
  <si>
    <t xml:space="preserve">N-Schichten</t>
  </si>
  <si>
    <t xml:space="preserve">Urlaubstage</t>
  </si>
  <si>
    <t xml:space="preserve">F</t>
  </si>
  <si>
    <t xml:space="preserve">S</t>
  </si>
  <si>
    <t xml:space="preserve">N</t>
  </si>
  <si>
    <t xml:space="preserve">GESAMT</t>
  </si>
  <si>
    <t xml:space="preserve">STUNDEN- &amp; PERSONALKOSTEN-RECHNER  –  Plan-Plausibilitätsprüfung</t>
  </si>
  <si>
    <t xml:space="preserve">EINGABEN</t>
  </si>
  <si>
    <t xml:space="preserve">Startzeit</t>
  </si>
  <si>
    <t xml:space="preserve">Schichtbeginn (Format HH:MM)</t>
  </si>
  <si>
    <t xml:space="preserve">Endzeit</t>
  </si>
  <si>
    <t xml:space="preserve">Schichtende (Format HH:MM); Nachtschicht auch über Mitternacht</t>
  </si>
  <si>
    <t xml:space="preserve">Pause (Minuten)</t>
  </si>
  <si>
    <t xml:space="preserve">Pflichtpause in Minuten (≥0)</t>
  </si>
  <si>
    <t xml:space="preserve">Tage / Schichten</t>
  </si>
  <si>
    <t xml:space="preserve">Anzahl Arbeitstage oder Schichten im Zeitraum</t>
  </si>
  <si>
    <t xml:space="preserve">Anzahl eingesetzter Mitarbeiter</t>
  </si>
  <si>
    <t xml:space="preserve">Brutto-Stundensatz inkl. Arbeitgeberanteil</t>
  </si>
  <si>
    <t xml:space="preserve">Zuschlag / Overhead %</t>
  </si>
  <si>
    <t xml:space="preserve">Zusätzlicher Aufschlag, z. B. 25% für AG-Kosten/Overhead</t>
  </si>
  <si>
    <t xml:space="preserve">BERECHNUNGEN (Zwischenwerte)</t>
  </si>
  <si>
    <t xml:space="preserve">Brutto-Schichtdauer (Minuten)</t>
  </si>
  <si>
    <t xml:space="preserve">Nachtschicht-korrigiert: Ende &lt; Start → +24h</t>
  </si>
  <si>
    <t xml:space="preserve">Netto-Stunden pro Schicht</t>
  </si>
  <si>
    <t xml:space="preserve"> (Bruttominuten - Pause) / 60</t>
  </si>
  <si>
    <t xml:space="preserve">Netto-Stunden gesamt</t>
  </si>
  <si>
    <t xml:space="preserve"> Netto-h pro Schicht x Tage x Mitarbeiter</t>
  </si>
  <si>
    <t xml:space="preserve">Plan-Personalkosten</t>
  </si>
  <si>
    <t xml:space="preserve"> Netto-h-gesamt x Kostensatz x (1 + Zuschlag/100)</t>
  </si>
  <si>
    <t xml:space="preserve">ERGEBNISSE</t>
  </si>
  <si>
    <t xml:space="preserve">Plan-Personalkosten gesamt</t>
  </si>
  <si>
    <t xml:space="preserve">Kosten je Mitarbeiter</t>
  </si>
  <si>
    <t xml:space="preserve">Kosten je Stunde (gesamt)</t>
  </si>
  <si>
    <t xml:space="preserve">Formel Netto-Stunden:</t>
  </si>
  <si>
    <t xml:space="preserve">h_netto = ((t_ende - t_start) - p) / 60    |    K = H_netto × s × (1 + z)</t>
  </si>
  <si>
    <t xml:space="preserve">t_start/t_ende in Minuten | p = Pause (min) | s = Kostensatz €/h | z = Zuschlag (Dezimal)</t>
  </si>
  <si>
    <t xml:space="preserve">AUSWERTUNG  –  Planstunden, Personalkosten &amp; Soll-Ist-Vergleich</t>
  </si>
  <si>
    <t xml:space="preserve">A) Stunden- &amp; Kostenübersicht je Mitarbeiter</t>
  </si>
  <si>
    <t xml:space="preserve">Soll-Std/Wo</t>
  </si>
  <si>
    <t xml:space="preserve">Plan-Std (Wo)</t>
  </si>
  <si>
    <t xml:space="preserve">Abweichung</t>
  </si>
  <si>
    <t xml:space="preserve">Kostensatz</t>
  </si>
  <si>
    <t xml:space="preserve">Plan-Kosten (€)</t>
  </si>
  <si>
    <t xml:space="preserve">B) KPI-Übersicht (Controlling-Cockpit)</t>
  </si>
  <si>
    <t xml:space="preserve">KPI</t>
  </si>
  <si>
    <t xml:space="preserve">Wert</t>
  </si>
  <si>
    <t xml:space="preserve">Erläuterung</t>
  </si>
  <si>
    <t xml:space="preserve">Planstunden gesamt (Woche)</t>
  </si>
  <si>
    <t xml:space="preserve">Summe aller geplanten Netto-Stunden</t>
  </si>
  <si>
    <t xml:space="preserve">Soll-Stunden gesamt (Woche)</t>
  </si>
  <si>
    <t xml:space="preserve">Summe der vereinbarten Soll-Stunden</t>
  </si>
  <si>
    <t xml:space="preserve">Soll-Ist-Abweichung</t>
  </si>
  <si>
    <t xml:space="preserve">Positiv = Überstunden; Negativ = Unterbesetzung</t>
  </si>
  <si>
    <t xml:space="preserve">Plan-Personalkosten (Woche)</t>
  </si>
  <si>
    <t xml:space="preserve">Ohne Overhead-Zuschlag</t>
  </si>
  <si>
    <t xml:space="preserve">∅ Kostensatz (Rolle-Mix)</t>
  </si>
  <si>
    <t xml:space="preserve">Durchschnittlicher Kostensatz</t>
  </si>
  <si>
    <t xml:space="preserve">F-Schichten gesamt</t>
  </si>
  <si>
    <t xml:space="preserve">Anzahl Frühschichten laut Schichtplan</t>
  </si>
  <si>
    <t xml:space="preserve">S-Schichten gesamt</t>
  </si>
  <si>
    <t xml:space="preserve">Anzahl Spätschichten</t>
  </si>
  <si>
    <t xml:space="preserve">N-Schichten gesamt</t>
  </si>
  <si>
    <t xml:space="preserve">Anzahl Nachtschichten</t>
  </si>
  <si>
    <t xml:space="preserve">Urlaubstage gesamt</t>
  </si>
  <si>
    <t xml:space="preserve">Anzahl geplanter Urlaubstage</t>
  </si>
  <si>
    <t xml:space="preserve">URLAUBS- &amp; ABWESENHEITSPLAN  –  Jahresübersicht</t>
  </si>
  <si>
    <t xml:space="preserve">Jan</t>
  </si>
  <si>
    <t xml:space="preserve">Feb</t>
  </si>
  <si>
    <t xml:space="preserve">Mär</t>
  </si>
  <si>
    <t xml:space="preserve">Apr</t>
  </si>
  <si>
    <t xml:space="preserve">Mai</t>
  </si>
  <si>
    <t xml:space="preserve">Jun</t>
  </si>
  <si>
    <t xml:space="preserve">Jul</t>
  </si>
  <si>
    <t xml:space="preserve">Aug</t>
  </si>
  <si>
    <t xml:space="preserve">Sep</t>
  </si>
  <si>
    <t xml:space="preserve">Okt</t>
  </si>
  <si>
    <t xml:space="preserve">Nov</t>
  </si>
  <si>
    <t xml:space="preserve">Dez</t>
  </si>
  <si>
    <t xml:space="preserve">Gesamt-Tage</t>
  </si>
  <si>
    <t xml:space="preserve">Kürzel:</t>
  </si>
  <si>
    <t xml:space="preserve">U=Urlaub</t>
  </si>
  <si>
    <t xml:space="preserve">K=Krank</t>
  </si>
  <si>
    <t xml:space="preserve">F=Frei</t>
  </si>
  <si>
    <t xml:space="preserve">B=Bildung</t>
  </si>
  <si>
    <t xml:space="preserve">–=Arbeit</t>
  </si>
  <si>
    <t xml:space="preserve">U</t>
  </si>
  <si>
    <t xml:space="preserve">ANLEITUNG  –  Arbeitsplan-Vorlage in Excel</t>
  </si>
  <si>
    <t xml:space="preserve">Sheet</t>
  </si>
  <si>
    <t xml:space="preserve">Zweck</t>
  </si>
  <si>
    <t xml:space="preserve">Hinweise zur Nutzung</t>
  </si>
  <si>
    <t xml:space="preserve">Stammdaten</t>
  </si>
  <si>
    <t xml:space="preserve">Mitarbeiter-Grunddaten</t>
  </si>
  <si>
    <t xml:space="preserve">Namen, Rollen, Soll-Std/Woche und Kostensatz pflegen. Diese Daten werden automatisch in alle anderen Blätter übernommen.</t>
  </si>
  <si>
    <t xml:space="preserve">Wochenplan</t>
  </si>
  <si>
    <t xml:space="preserve">Zeitbasierte Schichtplanung</t>
  </si>
  <si>
    <t xml:space="preserve">Startzeit, Endzeit und Pausenminuten pro Tag und Mitarbeiter eingeben. Wochenstunden und Abweichungen werden automatisch berechnet.</t>
  </si>
  <si>
    <t xml:space="preserve">Schichtplan</t>
  </si>
  <si>
    <t xml:space="preserve">Kürzel-basierte Schichtplanung</t>
  </si>
  <si>
    <t xml:space="preserve">Kürzel F/S/N/U/– per Dropdown auswählen. Schicht-Zählungen rechnen sich automatisch. Farbkodierung zeigt Schichttyp sofort.</t>
  </si>
  <si>
    <t xml:space="preserve">Personalkosten-Rechner</t>
  </si>
  <si>
    <t xml:space="preserve">Kosten-Schnellrechner</t>
  </si>
  <si>
    <t xml:space="preserve">Startzeit, Endzeit, Pause, Tage, Mitarbeiter, Kostensatz und Zuschlag eingeben → Nettozeiten und Kosten werden sofort berechnet.</t>
  </si>
  <si>
    <t xml:space="preserve">Auswertung</t>
  </si>
  <si>
    <t xml:space="preserve">Controlling-Dashboard</t>
  </si>
  <si>
    <t xml:space="preserve">Planstunden, Plan-Kosten und KPIs werden automatisch aus den anderen Blättern aggregiert. Hier keine Eingaben nötig.</t>
  </si>
  <si>
    <t xml:space="preserve">Abwesenheitsplan</t>
  </si>
  <si>
    <t xml:space="preserve">Urlaubs-/Abwesenheits-Jahresplan</t>
  </si>
  <si>
    <t xml:space="preserve">Kürzel U/K/F/B/– per Dropdown zuordnen. Gesamttage werden je Mitarbeiter summiert.</t>
  </si>
  <si>
    <t xml:space="preserve">FARBKODIERUNG DER EINGABEZELLEN</t>
  </si>
  <si>
    <t xml:space="preserve">BLUE TEXT</t>
  </si>
  <si>
    <t xml:space="preserve">Blaue Schrift = Eingabefelder (Hardcoded, vom Nutzer zu ändern)</t>
  </si>
  <si>
    <t xml:space="preserve">BLACK TEXT</t>
  </si>
  <si>
    <t xml:space="preserve">Schwarze Schrift = Berechnete Formeln (nicht direkt ändern)</t>
  </si>
  <si>
    <t xml:space="preserve">GREEN TEXT</t>
  </si>
  <si>
    <t xml:space="preserve">Grüne Schrift = Verknüpfungen aus anderen Tabellenblättern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</si>
</sst>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0.0&quot; Std&quot;"/>
    <numFmt numFmtId="166" formatCode="#,##0.00&quot; €/h&quot;"/>
    <numFmt numFmtId="167" formatCode="dd\.mm\.yyyy"/>
    <numFmt numFmtId="168" formatCode="hh:mm"/>
    <numFmt numFmtId="169" formatCode="0.00&quot; h&quot;"/>
    <numFmt numFmtId="170" formatCode="0.0&quot; h&quot;"/>
    <numFmt numFmtId="171" formatCode="0.00&quot; h&quot;;\(0.00&quot; h)&quot;;\-"/>
    <numFmt numFmtId="172" formatCode="General"/>
    <numFmt numFmtId="173" formatCode="0&quot; min&quot;"/>
    <numFmt numFmtId="174" formatCode="0"/>
    <numFmt numFmtId="175" formatCode="0.0&quot; %&quot;"/>
    <numFmt numFmtId="176" formatCode="#,##0.00&quot; €&quot;"/>
  </numFmts>
  <fonts count="3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073763"/>
      <name val="Arial"/>
      <family val="0"/>
      <charset val="1"/>
    </font>
    <font>
      <b val="true"/>
      <sz val="9"/>
      <color rgb="FF073763"/>
      <name val="Arial"/>
      <family val="0"/>
      <charset val="1"/>
    </font>
    <font>
      <sz val="9"/>
      <color rgb="FF0000FF"/>
      <name val="Arial"/>
      <family val="0"/>
      <charset val="1"/>
    </font>
    <font>
      <sz val="9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1"/>
      <color rgb="FF073763"/>
      <name val="Arial"/>
      <family val="0"/>
      <charset val="1"/>
    </font>
    <font>
      <b val="true"/>
      <sz val="9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i val="true"/>
      <sz val="9"/>
      <color rgb="FF64748B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1"/>
      <color rgb="FF1B5E20"/>
      <name val="Arial"/>
      <family val="0"/>
      <charset val="1"/>
    </font>
    <font>
      <b val="true"/>
      <sz val="13"/>
      <color rgb="FF000000"/>
      <name val="Arial"/>
      <family val="0"/>
      <charset val="1"/>
    </font>
    <font>
      <i val="true"/>
      <sz val="9"/>
      <color rgb="FF374151"/>
      <name val="Arial"/>
      <family val="0"/>
      <charset val="1"/>
    </font>
    <font>
      <sz val="9"/>
      <color rgb="FF9CA3AF"/>
      <name val="Arial"/>
      <family val="0"/>
      <charset val="1"/>
    </font>
    <font>
      <sz val="10"/>
      <name val="Arial"/>
      <family val="0"/>
      <charset val="1"/>
    </font>
    <font>
      <b val="true"/>
      <sz val="12"/>
      <color rgb="FF0000FF"/>
      <name val="Arial"/>
      <family val="0"/>
      <charset val="1"/>
    </font>
    <font>
      <sz val="8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0"/>
      <color rgb="FF008000"/>
      <name val="Arial"/>
      <family val="0"/>
      <charset val="1"/>
    </font>
  </fonts>
  <fills count="27">
    <fill>
      <patternFill patternType="none"/>
    </fill>
    <fill>
      <patternFill patternType="gray125"/>
    </fill>
    <fill>
      <patternFill patternType="solid">
        <fgColor rgb="FF073763"/>
        <bgColor rgb="FF283593"/>
      </patternFill>
    </fill>
    <fill>
      <patternFill patternType="solid">
        <fgColor rgb="FFFFFFFF"/>
        <bgColor rgb="FFFAFAFA"/>
      </patternFill>
    </fill>
    <fill>
      <patternFill patternType="solid">
        <fgColor rgb="FFF5F9FF"/>
        <bgColor rgb="FFFAFAFA"/>
      </patternFill>
    </fill>
    <fill>
      <patternFill patternType="solid">
        <fgColor rgb="FFD6E4F7"/>
        <bgColor rgb="FFD9E8FB"/>
      </patternFill>
    </fill>
    <fill>
      <patternFill patternType="solid">
        <fgColor rgb="FFEBF5FB"/>
        <bgColor rgb="FFF0F4FA"/>
      </patternFill>
    </fill>
    <fill>
      <patternFill patternType="solid">
        <fgColor rgb="FF1A73E8"/>
        <bgColor rgb="FF0066CC"/>
      </patternFill>
    </fill>
    <fill>
      <patternFill patternType="solid">
        <fgColor rgb="FF1B5E20"/>
        <bgColor rgb="FF374151"/>
      </patternFill>
    </fill>
    <fill>
      <patternFill patternType="solid">
        <fgColor rgb="FFD5E8D4"/>
        <bgColor rgb="FFC8E6C9"/>
      </patternFill>
    </fill>
    <fill>
      <patternFill patternType="solid">
        <fgColor rgb="FFD9E8FB"/>
        <bgColor rgb="FFD6E4F7"/>
      </patternFill>
    </fill>
    <fill>
      <patternFill patternType="solid">
        <fgColor rgb="FFC8E6C9"/>
        <bgColor rgb="FFD5E8D4"/>
      </patternFill>
    </fill>
    <fill>
      <patternFill patternType="solid">
        <fgColor rgb="FFFFF9C4"/>
        <bgColor rgb="FFFFFDE7"/>
      </patternFill>
    </fill>
    <fill>
      <patternFill patternType="solid">
        <fgColor rgb="FFE8EAF6"/>
        <bgColor rgb="FFECEFF1"/>
      </patternFill>
    </fill>
    <fill>
      <patternFill patternType="solid">
        <fgColor rgb="FFFCE4EC"/>
        <bgColor rgb="FFECEFF1"/>
      </patternFill>
    </fill>
    <fill>
      <patternFill patternType="solid">
        <fgColor rgb="FFF5F5F5"/>
        <bgColor rgb="FFF0F4FA"/>
      </patternFill>
    </fill>
    <fill>
      <patternFill patternType="solid">
        <fgColor rgb="FF388E3C"/>
        <bgColor rgb="FF008000"/>
      </patternFill>
    </fill>
    <fill>
      <patternFill patternType="solid">
        <fgColor rgb="FFF57F17"/>
        <bgColor rgb="FF808000"/>
      </patternFill>
    </fill>
    <fill>
      <patternFill patternType="solid">
        <fgColor rgb="FF283593"/>
        <bgColor rgb="FF073763"/>
      </patternFill>
    </fill>
    <fill>
      <patternFill patternType="solid">
        <fgColor rgb="FFAD1457"/>
        <bgColor rgb="FFB71C1C"/>
      </patternFill>
    </fill>
    <fill>
      <patternFill patternType="solid">
        <fgColor rgb="FFE8F5E9"/>
        <bgColor rgb="FFECEFF1"/>
      </patternFill>
    </fill>
    <fill>
      <patternFill patternType="solid">
        <fgColor rgb="FFFFFDE7"/>
        <bgColor rgb="FFFAFAFA"/>
      </patternFill>
    </fill>
    <fill>
      <patternFill patternType="solid">
        <fgColor rgb="FF455A64"/>
        <bgColor rgb="FF374151"/>
      </patternFill>
    </fill>
    <fill>
      <patternFill patternType="solid">
        <fgColor rgb="FFECEFF1"/>
        <bgColor rgb="FFE8EAF6"/>
      </patternFill>
    </fill>
    <fill>
      <patternFill patternType="solid">
        <fgColor rgb="FFFAFAFA"/>
        <bgColor rgb="FFF5F9FF"/>
      </patternFill>
    </fill>
    <fill>
      <patternFill patternType="solid">
        <fgColor rgb="FFDCEEFB"/>
        <bgColor rgb="FFD9E8FB"/>
      </patternFill>
    </fill>
    <fill>
      <patternFill patternType="solid">
        <fgColor rgb="FFF0F4FA"/>
        <bgColor rgb="FFEBF5FB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0C4DE"/>
      </left>
      <right/>
      <top style="thin">
        <color rgb="FFB0C4DE"/>
      </top>
      <bottom style="thin">
        <color rgb="FFB0C4DE"/>
      </bottom>
      <diagonal/>
    </border>
    <border diagonalUp="false" diagonalDown="false">
      <left style="thin">
        <color rgb="FFB0C4DE"/>
      </left>
      <right style="thin">
        <color rgb="FFB0C4DE"/>
      </right>
      <top style="thin">
        <color rgb="FFB0C4DE"/>
      </top>
      <bottom style="thin">
        <color rgb="FFB0C4DE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5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6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6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7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1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1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1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1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1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1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5" fillId="2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5" fillId="2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5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5" fillId="1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20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20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20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0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20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3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3" fontId="22" fillId="2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2" fillId="2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22" fillId="2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9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9" fontId="25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9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25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6" fontId="25" fillId="2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5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25" fillId="2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3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15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6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6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6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6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9" fontId="2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1" fontId="2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2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2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1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1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1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2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1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1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2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8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2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5" fillId="1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color rgb="FFB71C1C"/>
      </font>
      <fill>
        <patternFill>
          <bgColor rgb="FFFFCDD2"/>
        </patternFill>
      </fill>
    </dxf>
    <dxf>
      <font>
        <color rgb="FF1B5E20"/>
      </font>
      <fill>
        <patternFill>
          <bgColor rgb="FFC8E6C9"/>
        </patternFill>
      </fill>
    </dxf>
    <dxf>
      <font>
        <b val="1"/>
        <color rgb="FFB71C1C"/>
      </font>
      <fill>
        <patternFill>
          <bgColor rgb="FFFFCDD2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ECEFF1"/>
      <rgbColor rgb="FFFF00FF"/>
      <rgbColor rgb="FF00FFFF"/>
      <rgbColor rgb="FF800000"/>
      <rgbColor rgb="FF008000"/>
      <rgbColor rgb="FF000080"/>
      <rgbColor rgb="FF808000"/>
      <rgbColor rgb="FF6A1B9A"/>
      <rgbColor rgb="FF008080"/>
      <rgbColor rgb="FFB0C4DE"/>
      <rgbColor rgb="FF455A64"/>
      <rgbColor rgb="FFE8EAF6"/>
      <rgbColor rgb="FFAD1457"/>
      <rgbColor rgb="FFFFF9C4"/>
      <rgbColor rgb="FFDCEEFB"/>
      <rgbColor rgb="FF660066"/>
      <rgbColor rgb="FFEBF5FB"/>
      <rgbColor rgb="FF0066CC"/>
      <rgbColor rgb="FFD6E4F7"/>
      <rgbColor rgb="FF000080"/>
      <rgbColor rgb="FFFF00FF"/>
      <rgbColor rgb="FFF5F5F5"/>
      <rgbColor rgb="FF00FFFF"/>
      <rgbColor rgb="FF800080"/>
      <rgbColor rgb="FF800000"/>
      <rgbColor rgb="FF008080"/>
      <rgbColor rgb="FF0000FF"/>
      <rgbColor rgb="FF00CCFF"/>
      <rgbColor rgb="FFE8F5E9"/>
      <rgbColor rgb="FFD5E8D4"/>
      <rgbColor rgb="FFFFFDE7"/>
      <rgbColor rgb="FFC8E6C9"/>
      <rgbColor rgb="FFFCE4EC"/>
      <rgbColor rgb="FFD9E8FB"/>
      <rgbColor rgb="FFFFCDD2"/>
      <rgbColor rgb="FF1A73E8"/>
      <rgbColor rgb="FF33CCCC"/>
      <rgbColor rgb="FFF5F9FF"/>
      <rgbColor rgb="FFF0F4FA"/>
      <rgbColor rgb="FFFAFAFA"/>
      <rgbColor rgb="FFF57F17"/>
      <rgbColor rgb="FF64748B"/>
      <rgbColor rgb="FF9CA3AF"/>
      <rgbColor rgb="FF073763"/>
      <rgbColor rgb="FF388E3C"/>
      <rgbColor rgb="FF003300"/>
      <rgbColor rgb="FF1B5E20"/>
      <rgbColor rgb="FFB71C1C"/>
      <rgbColor rgb="FF993366"/>
      <rgbColor rgb="FF283593"/>
      <rgbColor rgb="FF37415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73763"/>
    <pageSetUpPr fitToPage="false"/>
  </sheetPr>
  <dimension ref="A1:H1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16"/>
    <col collapsed="false" customWidth="true" hidden="false" outlineLevel="0" max="2" min="2" style="1" width="22"/>
    <col collapsed="false" customWidth="true" hidden="false" outlineLevel="0" max="3" min="3" style="1" width="14"/>
    <col collapsed="false" customWidth="true" hidden="false" outlineLevel="0" max="4" min="4" style="1" width="16"/>
    <col collapsed="false" customWidth="true" hidden="false" outlineLevel="0" max="5" min="5" style="1" width="18"/>
    <col collapsed="false" customWidth="true" hidden="false" outlineLevel="0" max="6" min="6" style="1" width="22"/>
    <col collapsed="false" customWidth="true" hidden="false" outlineLevel="0" max="7" min="7" style="1" width="10"/>
    <col collapsed="false" customWidth="true" hidden="false" outlineLevel="0" max="8" min="8" style="1" width="20"/>
  </cols>
  <sheetData>
    <row r="1" customFormat="false" ht="31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21.75" hidden="false" customHeight="true" outlineLevel="0" collapsed="false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customFormat="false" ht="18" hidden="false" customHeight="true" outlineLevel="0" collapsed="false">
      <c r="A3" s="4" t="s">
        <v>9</v>
      </c>
      <c r="B3" s="5" t="s">
        <v>10</v>
      </c>
      <c r="C3" s="5" t="s">
        <v>11</v>
      </c>
      <c r="D3" s="6" t="n">
        <v>40</v>
      </c>
      <c r="E3" s="7" t="n">
        <v>22.5</v>
      </c>
      <c r="F3" s="5" t="s">
        <v>12</v>
      </c>
      <c r="G3" s="5" t="s">
        <v>13</v>
      </c>
      <c r="H3" s="5"/>
    </row>
    <row r="4" customFormat="false" ht="18" hidden="false" customHeight="true" outlineLevel="0" collapsed="false">
      <c r="A4" s="8" t="s">
        <v>14</v>
      </c>
      <c r="B4" s="9" t="s">
        <v>15</v>
      </c>
      <c r="C4" s="9" t="s">
        <v>16</v>
      </c>
      <c r="D4" s="10" t="n">
        <v>35</v>
      </c>
      <c r="E4" s="11" t="n">
        <v>20</v>
      </c>
      <c r="F4" s="9" t="s">
        <v>17</v>
      </c>
      <c r="G4" s="9" t="s">
        <v>13</v>
      </c>
      <c r="H4" s="9"/>
    </row>
    <row r="5" customFormat="false" ht="18" hidden="false" customHeight="true" outlineLevel="0" collapsed="false">
      <c r="A5" s="4" t="s">
        <v>18</v>
      </c>
      <c r="B5" s="5" t="s">
        <v>19</v>
      </c>
      <c r="C5" s="5" t="s">
        <v>11</v>
      </c>
      <c r="D5" s="6" t="n">
        <v>40</v>
      </c>
      <c r="E5" s="7" t="n">
        <v>22.5</v>
      </c>
      <c r="F5" s="5" t="s">
        <v>20</v>
      </c>
      <c r="G5" s="5" t="s">
        <v>13</v>
      </c>
      <c r="H5" s="5"/>
    </row>
    <row r="6" customFormat="false" ht="18" hidden="false" customHeight="true" outlineLevel="0" collapsed="false">
      <c r="A6" s="8" t="s">
        <v>21</v>
      </c>
      <c r="B6" s="9" t="s">
        <v>22</v>
      </c>
      <c r="C6" s="9" t="s">
        <v>16</v>
      </c>
      <c r="D6" s="10" t="n">
        <v>30</v>
      </c>
      <c r="E6" s="11" t="n">
        <v>19.5</v>
      </c>
      <c r="F6" s="9" t="s">
        <v>17</v>
      </c>
      <c r="G6" s="9" t="s">
        <v>13</v>
      </c>
      <c r="H6" s="9"/>
    </row>
    <row r="7" customFormat="false" ht="18" hidden="false" customHeight="true" outlineLevel="0" collapsed="false">
      <c r="A7" s="4" t="s">
        <v>23</v>
      </c>
      <c r="B7" s="5" t="s">
        <v>24</v>
      </c>
      <c r="C7" s="5" t="s">
        <v>25</v>
      </c>
      <c r="D7" s="6" t="n">
        <v>40</v>
      </c>
      <c r="E7" s="7" t="n">
        <v>32</v>
      </c>
      <c r="F7" s="5" t="s">
        <v>26</v>
      </c>
      <c r="G7" s="5" t="s">
        <v>13</v>
      </c>
      <c r="H7" s="5" t="s">
        <v>27</v>
      </c>
    </row>
    <row r="8" customFormat="false" ht="18" hidden="false" customHeight="true" outlineLevel="0" collapsed="false">
      <c r="A8" s="8" t="s">
        <v>28</v>
      </c>
      <c r="B8" s="9" t="s">
        <v>29</v>
      </c>
      <c r="C8" s="9" t="s">
        <v>11</v>
      </c>
      <c r="D8" s="10" t="n">
        <v>20</v>
      </c>
      <c r="E8" s="11" t="n">
        <v>18</v>
      </c>
      <c r="F8" s="9" t="s">
        <v>12</v>
      </c>
      <c r="G8" s="9" t="s">
        <v>13</v>
      </c>
      <c r="H8" s="9" t="s">
        <v>30</v>
      </c>
    </row>
    <row r="9" customFormat="false" ht="18" hidden="false" customHeight="true" outlineLevel="0" collapsed="false">
      <c r="A9" s="4" t="s">
        <v>31</v>
      </c>
      <c r="B9" s="5" t="s">
        <v>32</v>
      </c>
      <c r="C9" s="5" t="s">
        <v>16</v>
      </c>
      <c r="D9" s="6" t="n">
        <v>35</v>
      </c>
      <c r="E9" s="7" t="n">
        <v>20.5</v>
      </c>
      <c r="F9" s="5" t="s">
        <v>33</v>
      </c>
      <c r="G9" s="5" t="s">
        <v>13</v>
      </c>
      <c r="H9" s="5"/>
    </row>
    <row r="10" customFormat="false" ht="18" hidden="false" customHeight="true" outlineLevel="0" collapsed="false">
      <c r="A10" s="8" t="s">
        <v>34</v>
      </c>
      <c r="B10" s="9" t="s">
        <v>35</v>
      </c>
      <c r="C10" s="9" t="s">
        <v>36</v>
      </c>
      <c r="D10" s="10" t="n">
        <v>40</v>
      </c>
      <c r="E10" s="11" t="n">
        <v>21</v>
      </c>
      <c r="F10" s="9" t="s">
        <v>37</v>
      </c>
      <c r="G10" s="9" t="s">
        <v>13</v>
      </c>
      <c r="H10" s="9"/>
    </row>
    <row r="11" customFormat="false" ht="19.5" hidden="false" customHeight="true" outlineLevel="0" collapsed="false">
      <c r="A11" s="12" t="s">
        <v>38</v>
      </c>
      <c r="B11" s="12"/>
      <c r="C11" s="12"/>
      <c r="D11" s="13" t="n">
        <f aca="false">SUM(D3:D10)</f>
        <v>280</v>
      </c>
      <c r="E11" s="14" t="n">
        <f aca="false">AVERAGE(E3:E10)</f>
        <v>22</v>
      </c>
      <c r="F11" s="15"/>
      <c r="G11" s="15"/>
      <c r="H11" s="15"/>
    </row>
    <row r="13" customFormat="false" ht="15" hidden="false" customHeight="true" outlineLevel="0" collapsed="false">
      <c r="A13" s="16" t="s">
        <v>39</v>
      </c>
    </row>
    <row r="14" customFormat="false" ht="15" hidden="false" customHeight="true" outlineLevel="0" collapsed="false">
      <c r="A14" s="17" t="s">
        <v>40</v>
      </c>
    </row>
    <row r="15" customFormat="false" ht="15" hidden="false" customHeight="true" outlineLevel="0" collapsed="false">
      <c r="A15" s="18" t="s">
        <v>41</v>
      </c>
    </row>
  </sheetData>
  <mergeCells count="2">
    <mergeCell ref="A1:H1"/>
    <mergeCell ref="A11:C1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73E8"/>
    <pageSetUpPr fitToPage="false"/>
  </sheetPr>
  <dimension ref="A1:Y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22"/>
    <col collapsed="false" customWidth="true" hidden="false" outlineLevel="0" max="3" min="2" style="1" width="9"/>
    <col collapsed="false" customWidth="true" hidden="false" outlineLevel="0" max="4" min="4" style="1" width="8"/>
    <col collapsed="false" customWidth="true" hidden="false" outlineLevel="0" max="6" min="5" style="1" width="9"/>
    <col collapsed="false" customWidth="true" hidden="false" outlineLevel="0" max="7" min="7" style="1" width="8"/>
    <col collapsed="false" customWidth="true" hidden="false" outlineLevel="0" max="9" min="8" style="1" width="9"/>
    <col collapsed="false" customWidth="true" hidden="false" outlineLevel="0" max="10" min="10" style="1" width="8"/>
    <col collapsed="false" customWidth="true" hidden="false" outlineLevel="0" max="12" min="11" style="1" width="9"/>
    <col collapsed="false" customWidth="true" hidden="false" outlineLevel="0" max="13" min="13" style="1" width="8"/>
    <col collapsed="false" customWidth="true" hidden="false" outlineLevel="0" max="15" min="14" style="1" width="9"/>
    <col collapsed="false" customWidth="true" hidden="false" outlineLevel="0" max="16" min="16" style="1" width="8"/>
    <col collapsed="false" customWidth="true" hidden="false" outlineLevel="0" max="18" min="17" style="1" width="9"/>
    <col collapsed="false" customWidth="true" hidden="false" outlineLevel="0" max="19" min="19" style="1" width="8"/>
    <col collapsed="false" customWidth="true" hidden="false" outlineLevel="0" max="21" min="20" style="1" width="9"/>
    <col collapsed="false" customWidth="true" hidden="false" outlineLevel="0" max="22" min="22" style="1" width="8"/>
    <col collapsed="false" customWidth="true" hidden="false" outlineLevel="0" max="23" min="23" style="1" width="14"/>
    <col collapsed="false" customWidth="true" hidden="false" outlineLevel="0" max="25" min="24" style="1" width="11"/>
  </cols>
  <sheetData>
    <row r="1" customFormat="false" ht="31.5" hidden="false" customHeight="true" outlineLevel="0" collapsed="false">
      <c r="A1" s="2" t="s">
        <v>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customFormat="false" ht="15" hidden="false" customHeight="true" outlineLevel="0" collapsed="false">
      <c r="A2" s="19" t="s">
        <v>43</v>
      </c>
      <c r="B2" s="20" t="s">
        <v>44</v>
      </c>
      <c r="D2" s="19" t="s">
        <v>45</v>
      </c>
      <c r="E2" s="21" t="s">
        <v>46</v>
      </c>
    </row>
    <row r="3" customFormat="false" ht="21.75" hidden="false" customHeight="true" outlineLevel="0" collapsed="false">
      <c r="A3" s="22" t="s">
        <v>47</v>
      </c>
      <c r="B3" s="23" t="s">
        <v>48</v>
      </c>
      <c r="C3" s="23" t="s">
        <v>49</v>
      </c>
      <c r="D3" s="23" t="s">
        <v>50</v>
      </c>
      <c r="E3" s="23" t="s">
        <v>51</v>
      </c>
      <c r="F3" s="23" t="s">
        <v>52</v>
      </c>
      <c r="G3" s="23" t="s">
        <v>53</v>
      </c>
      <c r="H3" s="23" t="s">
        <v>54</v>
      </c>
      <c r="I3" s="23" t="s">
        <v>55</v>
      </c>
      <c r="J3" s="23" t="s">
        <v>56</v>
      </c>
      <c r="K3" s="23" t="s">
        <v>57</v>
      </c>
      <c r="L3" s="23" t="s">
        <v>58</v>
      </c>
      <c r="M3" s="23" t="s">
        <v>59</v>
      </c>
      <c r="N3" s="23" t="s">
        <v>60</v>
      </c>
      <c r="O3" s="23" t="s">
        <v>61</v>
      </c>
      <c r="P3" s="23" t="s">
        <v>62</v>
      </c>
      <c r="Q3" s="23" t="s">
        <v>63</v>
      </c>
      <c r="R3" s="23" t="s">
        <v>64</v>
      </c>
      <c r="S3" s="23" t="s">
        <v>65</v>
      </c>
      <c r="T3" s="23" t="s">
        <v>66</v>
      </c>
      <c r="U3" s="23" t="s">
        <v>67</v>
      </c>
      <c r="V3" s="23" t="s">
        <v>68</v>
      </c>
      <c r="W3" s="24" t="s">
        <v>69</v>
      </c>
      <c r="X3" s="22" t="s">
        <v>70</v>
      </c>
      <c r="Y3" s="22" t="s">
        <v>71</v>
      </c>
    </row>
    <row r="4" customFormat="false" ht="18" hidden="false" customHeight="true" outlineLevel="0" collapsed="false">
      <c r="A4" s="25" t="s">
        <v>10</v>
      </c>
      <c r="B4" s="26" t="s">
        <v>72</v>
      </c>
      <c r="C4" s="26" t="s">
        <v>73</v>
      </c>
      <c r="D4" s="4" t="n">
        <v>30</v>
      </c>
      <c r="E4" s="26" t="s">
        <v>72</v>
      </c>
      <c r="F4" s="26" t="s">
        <v>73</v>
      </c>
      <c r="G4" s="4" t="n">
        <v>30</v>
      </c>
      <c r="H4" s="27" t="s">
        <v>74</v>
      </c>
      <c r="I4" s="27" t="s">
        <v>74</v>
      </c>
      <c r="J4" s="27" t="n">
        <v>0</v>
      </c>
      <c r="K4" s="26" t="s">
        <v>72</v>
      </c>
      <c r="L4" s="26" t="s">
        <v>73</v>
      </c>
      <c r="M4" s="4" t="n">
        <v>30</v>
      </c>
      <c r="N4" s="26" t="s">
        <v>72</v>
      </c>
      <c r="O4" s="26" t="s">
        <v>73</v>
      </c>
      <c r="P4" s="4" t="n">
        <v>30</v>
      </c>
      <c r="Q4" s="27" t="s">
        <v>74</v>
      </c>
      <c r="R4" s="27" t="s">
        <v>74</v>
      </c>
      <c r="S4" s="27" t="n">
        <v>0</v>
      </c>
      <c r="T4" s="27" t="s">
        <v>74</v>
      </c>
      <c r="U4" s="27" t="s">
        <v>74</v>
      </c>
      <c r="V4" s="27" t="n">
        <v>0</v>
      </c>
      <c r="W4" s="28" t="n">
        <f aca="false">IF(AND(ISNUMBER(B4),ISNUMBER(C4)),((IF(C4&lt;B4,C4+1,C4)-B4)*24)-D4/60,0)+IF(AND(ISNUMBER(E4),ISNUMBER(F4)),((IF(F4&lt;E4,F4+1,F4)-E4)*24)-G4/60,0)+IF(AND(ISNUMBER(H4),ISNUMBER(I4)),((IF(I4&lt;H4,I4+1,I4)-H4)*24)-J4/60,0)+IF(AND(ISNUMBER(K4),ISNUMBER(L4)),((IF(L4&lt;K4,L4+1,L4)-K4)*24)-M4/60,0)+IF(AND(ISNUMBER(N4),ISNUMBER(O4)),((IF(O4&lt;N4,O4+1,O4)-N4)*24)-P4/60,0)+IF(AND(ISNUMBER(Q4),ISNUMBER(R4)),((IF(R4&lt;Q4,R4+1,R4)-Q4)*24)-S4/60,0)+IF(AND(ISNUMBER(T4),ISNUMBER(U4)),((IF(U4&lt;T4,U4+1,U4)-T4)*24)-V4/60,0)</f>
        <v>0</v>
      </c>
      <c r="X4" s="29" t="n">
        <f aca="false">IFERROR(VLOOKUP(A4,Stammdaten!B$3:E$10,3,0),"?")</f>
        <v>40</v>
      </c>
      <c r="Y4" s="30" t="n">
        <f aca="false">W4-X4</f>
        <v>-40</v>
      </c>
    </row>
    <row r="5" customFormat="false" ht="18" hidden="false" customHeight="true" outlineLevel="0" collapsed="false">
      <c r="A5" s="31" t="s">
        <v>15</v>
      </c>
      <c r="B5" s="32" t="s">
        <v>75</v>
      </c>
      <c r="C5" s="32" t="s">
        <v>76</v>
      </c>
      <c r="D5" s="8" t="n">
        <v>30</v>
      </c>
      <c r="E5" s="32" t="s">
        <v>75</v>
      </c>
      <c r="F5" s="32" t="s">
        <v>76</v>
      </c>
      <c r="G5" s="8" t="n">
        <v>30</v>
      </c>
      <c r="H5" s="32" t="s">
        <v>75</v>
      </c>
      <c r="I5" s="32" t="s">
        <v>76</v>
      </c>
      <c r="J5" s="8" t="n">
        <v>30</v>
      </c>
      <c r="K5" s="33" t="s">
        <v>74</v>
      </c>
      <c r="L5" s="33" t="s">
        <v>74</v>
      </c>
      <c r="M5" s="33" t="n">
        <v>0</v>
      </c>
      <c r="N5" s="32" t="s">
        <v>75</v>
      </c>
      <c r="O5" s="32" t="s">
        <v>76</v>
      </c>
      <c r="P5" s="8" t="n">
        <v>30</v>
      </c>
      <c r="Q5" s="32" t="s">
        <v>77</v>
      </c>
      <c r="R5" s="32" t="s">
        <v>78</v>
      </c>
      <c r="S5" s="8" t="n">
        <v>0</v>
      </c>
      <c r="T5" s="33" t="s">
        <v>74</v>
      </c>
      <c r="U5" s="33" t="s">
        <v>74</v>
      </c>
      <c r="V5" s="33" t="n">
        <v>0</v>
      </c>
      <c r="W5" s="28" t="n">
        <f aca="false">IF(AND(ISNUMBER(B5),ISNUMBER(C5)),((IF(C5&lt;B5,C5+1,C5)-B5)*24)-D5/60,0)+IF(AND(ISNUMBER(E5),ISNUMBER(F5)),((IF(F5&lt;E5,F5+1,F5)-E5)*24)-G5/60,0)+IF(AND(ISNUMBER(H5),ISNUMBER(I5)),((IF(I5&lt;H5,I5+1,I5)-H5)*24)-J5/60,0)+IF(AND(ISNUMBER(K5),ISNUMBER(L5)),((IF(L5&lt;K5,L5+1,L5)-K5)*24)-M5/60,0)+IF(AND(ISNUMBER(N5),ISNUMBER(O5)),((IF(O5&lt;N5,O5+1,O5)-N5)*24)-P5/60,0)+IF(AND(ISNUMBER(Q5),ISNUMBER(R5)),((IF(R5&lt;Q5,R5+1,R5)-Q5)*24)-S5/60,0)+IF(AND(ISNUMBER(T5),ISNUMBER(U5)),((IF(U5&lt;T5,U5+1,U5)-T5)*24)-V5/60,0)</f>
        <v>0</v>
      </c>
      <c r="X5" s="29" t="n">
        <f aca="false">IFERROR(VLOOKUP(A5,Stammdaten!B$3:E$10,3,0),"?")</f>
        <v>35</v>
      </c>
      <c r="Y5" s="30" t="n">
        <f aca="false">W5-X5</f>
        <v>-35</v>
      </c>
    </row>
    <row r="6" customFormat="false" ht="18" hidden="false" customHeight="true" outlineLevel="0" collapsed="false">
      <c r="A6" s="25" t="s">
        <v>19</v>
      </c>
      <c r="B6" s="26" t="s">
        <v>72</v>
      </c>
      <c r="C6" s="26" t="s">
        <v>73</v>
      </c>
      <c r="D6" s="4" t="n">
        <v>30</v>
      </c>
      <c r="E6" s="27" t="s">
        <v>74</v>
      </c>
      <c r="F6" s="27" t="s">
        <v>74</v>
      </c>
      <c r="G6" s="27" t="n">
        <v>0</v>
      </c>
      <c r="H6" s="26" t="s">
        <v>72</v>
      </c>
      <c r="I6" s="26" t="s">
        <v>73</v>
      </c>
      <c r="J6" s="4" t="n">
        <v>30</v>
      </c>
      <c r="K6" s="26" t="s">
        <v>72</v>
      </c>
      <c r="L6" s="26" t="s">
        <v>73</v>
      </c>
      <c r="M6" s="4" t="n">
        <v>30</v>
      </c>
      <c r="N6" s="26" t="s">
        <v>72</v>
      </c>
      <c r="O6" s="26" t="s">
        <v>73</v>
      </c>
      <c r="P6" s="4" t="n">
        <v>30</v>
      </c>
      <c r="Q6" s="27" t="s">
        <v>74</v>
      </c>
      <c r="R6" s="27" t="s">
        <v>74</v>
      </c>
      <c r="S6" s="27" t="n">
        <v>0</v>
      </c>
      <c r="T6" s="27" t="s">
        <v>74</v>
      </c>
      <c r="U6" s="27" t="s">
        <v>74</v>
      </c>
      <c r="V6" s="27" t="n">
        <v>0</v>
      </c>
      <c r="W6" s="28" t="n">
        <f aca="false">IF(AND(ISNUMBER(B6),ISNUMBER(C6)),((IF(C6&lt;B6,C6+1,C6)-B6)*24)-D6/60,0)+IF(AND(ISNUMBER(E6),ISNUMBER(F6)),((IF(F6&lt;E6,F6+1,F6)-E6)*24)-G6/60,0)+IF(AND(ISNUMBER(H6),ISNUMBER(I6)),((IF(I6&lt;H6,I6+1,I6)-H6)*24)-J6/60,0)+IF(AND(ISNUMBER(K6),ISNUMBER(L6)),((IF(L6&lt;K6,L6+1,L6)-K6)*24)-M6/60,0)+IF(AND(ISNUMBER(N6),ISNUMBER(O6)),((IF(O6&lt;N6,O6+1,O6)-N6)*24)-P6/60,0)+IF(AND(ISNUMBER(Q6),ISNUMBER(R6)),((IF(R6&lt;Q6,R6+1,R6)-Q6)*24)-S6/60,0)+IF(AND(ISNUMBER(T6),ISNUMBER(U6)),((IF(U6&lt;T6,U6+1,U6)-T6)*24)-V6/60,0)</f>
        <v>0</v>
      </c>
      <c r="X6" s="29" t="n">
        <f aca="false">IFERROR(VLOOKUP(A6,Stammdaten!B$3:E$10,3,0),"?")</f>
        <v>40</v>
      </c>
      <c r="Y6" s="30" t="n">
        <f aca="false">W6-X6</f>
        <v>-40</v>
      </c>
    </row>
    <row r="7" customFormat="false" ht="18" hidden="false" customHeight="true" outlineLevel="0" collapsed="false">
      <c r="A7" s="31" t="s">
        <v>22</v>
      </c>
      <c r="B7" s="32" t="s">
        <v>79</v>
      </c>
      <c r="C7" s="32" t="s">
        <v>80</v>
      </c>
      <c r="D7" s="8" t="n">
        <v>30</v>
      </c>
      <c r="E7" s="32" t="s">
        <v>79</v>
      </c>
      <c r="F7" s="32" t="s">
        <v>80</v>
      </c>
      <c r="G7" s="8" t="n">
        <v>30</v>
      </c>
      <c r="H7" s="33" t="s">
        <v>74</v>
      </c>
      <c r="I7" s="33" t="s">
        <v>74</v>
      </c>
      <c r="J7" s="33" t="n">
        <v>0</v>
      </c>
      <c r="K7" s="32" t="s">
        <v>79</v>
      </c>
      <c r="L7" s="32" t="s">
        <v>80</v>
      </c>
      <c r="M7" s="8" t="n">
        <v>30</v>
      </c>
      <c r="N7" s="32" t="s">
        <v>79</v>
      </c>
      <c r="O7" s="32" t="s">
        <v>80</v>
      </c>
      <c r="P7" s="8" t="n">
        <v>30</v>
      </c>
      <c r="Q7" s="33" t="s">
        <v>74</v>
      </c>
      <c r="R7" s="33" t="s">
        <v>74</v>
      </c>
      <c r="S7" s="33" t="n">
        <v>0</v>
      </c>
      <c r="T7" s="33" t="s">
        <v>74</v>
      </c>
      <c r="U7" s="33" t="s">
        <v>74</v>
      </c>
      <c r="V7" s="33" t="n">
        <v>0</v>
      </c>
      <c r="W7" s="28" t="n">
        <f aca="false">IF(AND(ISNUMBER(B7),ISNUMBER(C7)),((IF(C7&lt;B7,C7+1,C7)-B7)*24)-D7/60,0)+IF(AND(ISNUMBER(E7),ISNUMBER(F7)),((IF(F7&lt;E7,F7+1,F7)-E7)*24)-G7/60,0)+IF(AND(ISNUMBER(H7),ISNUMBER(I7)),((IF(I7&lt;H7,I7+1,I7)-H7)*24)-J7/60,0)+IF(AND(ISNUMBER(K7),ISNUMBER(L7)),((IF(L7&lt;K7,L7+1,L7)-K7)*24)-M7/60,0)+IF(AND(ISNUMBER(N7),ISNUMBER(O7)),((IF(O7&lt;N7,O7+1,O7)-N7)*24)-P7/60,0)+IF(AND(ISNUMBER(Q7),ISNUMBER(R7)),((IF(R7&lt;Q7,R7+1,R7)-Q7)*24)-S7/60,0)+IF(AND(ISNUMBER(T7),ISNUMBER(U7)),((IF(U7&lt;T7,U7+1,U7)-T7)*24)-V7/60,0)</f>
        <v>0</v>
      </c>
      <c r="X7" s="29" t="n">
        <f aca="false">IFERROR(VLOOKUP(A7,Stammdaten!B$3:E$10,3,0),"?")</f>
        <v>30</v>
      </c>
      <c r="Y7" s="30" t="n">
        <f aca="false">W7-X7</f>
        <v>-30</v>
      </c>
    </row>
    <row r="8" customFormat="false" ht="18" hidden="false" customHeight="true" outlineLevel="0" collapsed="false">
      <c r="A8" s="25" t="s">
        <v>24</v>
      </c>
      <c r="B8" s="26" t="s">
        <v>81</v>
      </c>
      <c r="C8" s="26" t="s">
        <v>82</v>
      </c>
      <c r="D8" s="4" t="n">
        <v>30</v>
      </c>
      <c r="E8" s="26" t="s">
        <v>81</v>
      </c>
      <c r="F8" s="26" t="s">
        <v>82</v>
      </c>
      <c r="G8" s="4" t="n">
        <v>30</v>
      </c>
      <c r="H8" s="26" t="s">
        <v>81</v>
      </c>
      <c r="I8" s="26" t="s">
        <v>82</v>
      </c>
      <c r="J8" s="4" t="n">
        <v>30</v>
      </c>
      <c r="K8" s="26" t="s">
        <v>81</v>
      </c>
      <c r="L8" s="26" t="s">
        <v>82</v>
      </c>
      <c r="M8" s="4" t="n">
        <v>30</v>
      </c>
      <c r="N8" s="26" t="s">
        <v>81</v>
      </c>
      <c r="O8" s="26" t="s">
        <v>82</v>
      </c>
      <c r="P8" s="4" t="n">
        <v>30</v>
      </c>
      <c r="Q8" s="27" t="s">
        <v>74</v>
      </c>
      <c r="R8" s="27" t="s">
        <v>74</v>
      </c>
      <c r="S8" s="27" t="n">
        <v>0</v>
      </c>
      <c r="T8" s="27" t="s">
        <v>74</v>
      </c>
      <c r="U8" s="27" t="s">
        <v>74</v>
      </c>
      <c r="V8" s="27" t="n">
        <v>0</v>
      </c>
      <c r="W8" s="28" t="n">
        <f aca="false">IF(AND(ISNUMBER(B8),ISNUMBER(C8)),((IF(C8&lt;B8,C8+1,C8)-B8)*24)-D8/60,0)+IF(AND(ISNUMBER(E8),ISNUMBER(F8)),((IF(F8&lt;E8,F8+1,F8)-E8)*24)-G8/60,0)+IF(AND(ISNUMBER(H8),ISNUMBER(I8)),((IF(I8&lt;H8,I8+1,I8)-H8)*24)-J8/60,0)+IF(AND(ISNUMBER(K8),ISNUMBER(L8)),((IF(L8&lt;K8,L8+1,L8)-K8)*24)-M8/60,0)+IF(AND(ISNUMBER(N8),ISNUMBER(O8)),((IF(O8&lt;N8,O8+1,O8)-N8)*24)-P8/60,0)+IF(AND(ISNUMBER(Q8),ISNUMBER(R8)),((IF(R8&lt;Q8,R8+1,R8)-Q8)*24)-S8/60,0)+IF(AND(ISNUMBER(T8),ISNUMBER(U8)),((IF(U8&lt;T8,U8+1,U8)-T8)*24)-V8/60,0)</f>
        <v>0</v>
      </c>
      <c r="X8" s="29" t="n">
        <f aca="false">IFERROR(VLOOKUP(A8,Stammdaten!B$3:E$10,3,0),"?")</f>
        <v>40</v>
      </c>
      <c r="Y8" s="30" t="n">
        <f aca="false">W8-X8</f>
        <v>-40</v>
      </c>
    </row>
    <row r="9" customFormat="false" ht="18" hidden="false" customHeight="true" outlineLevel="0" collapsed="false">
      <c r="A9" s="31" t="s">
        <v>29</v>
      </c>
      <c r="B9" s="32" t="s">
        <v>80</v>
      </c>
      <c r="C9" s="32" t="s">
        <v>76</v>
      </c>
      <c r="D9" s="8" t="n">
        <v>0</v>
      </c>
      <c r="E9" s="33" t="s">
        <v>74</v>
      </c>
      <c r="F9" s="33" t="s">
        <v>74</v>
      </c>
      <c r="G9" s="33" t="n">
        <v>0</v>
      </c>
      <c r="H9" s="32" t="s">
        <v>80</v>
      </c>
      <c r="I9" s="32" t="s">
        <v>76</v>
      </c>
      <c r="J9" s="8" t="n">
        <v>0</v>
      </c>
      <c r="K9" s="33" t="s">
        <v>74</v>
      </c>
      <c r="L9" s="33" t="s">
        <v>74</v>
      </c>
      <c r="M9" s="33" t="n">
        <v>0</v>
      </c>
      <c r="N9" s="32" t="s">
        <v>80</v>
      </c>
      <c r="O9" s="32" t="s">
        <v>76</v>
      </c>
      <c r="P9" s="8" t="n">
        <v>0</v>
      </c>
      <c r="Q9" s="33" t="s">
        <v>74</v>
      </c>
      <c r="R9" s="33" t="s">
        <v>74</v>
      </c>
      <c r="S9" s="33" t="n">
        <v>0</v>
      </c>
      <c r="T9" s="33" t="s">
        <v>74</v>
      </c>
      <c r="U9" s="33" t="s">
        <v>74</v>
      </c>
      <c r="V9" s="33" t="n">
        <v>0</v>
      </c>
      <c r="W9" s="28" t="n">
        <f aca="false">IF(AND(ISNUMBER(B9),ISNUMBER(C9)),((IF(C9&lt;B9,C9+1,C9)-B9)*24)-D9/60,0)+IF(AND(ISNUMBER(E9),ISNUMBER(F9)),((IF(F9&lt;E9,F9+1,F9)-E9)*24)-G9/60,0)+IF(AND(ISNUMBER(H9),ISNUMBER(I9)),((IF(I9&lt;H9,I9+1,I9)-H9)*24)-J9/60,0)+IF(AND(ISNUMBER(K9),ISNUMBER(L9)),((IF(L9&lt;K9,L9+1,L9)-K9)*24)-M9/60,0)+IF(AND(ISNUMBER(N9),ISNUMBER(O9)),((IF(O9&lt;N9,O9+1,O9)-N9)*24)-P9/60,0)+IF(AND(ISNUMBER(Q9),ISNUMBER(R9)),((IF(R9&lt;Q9,R9+1,R9)-Q9)*24)-S9/60,0)+IF(AND(ISNUMBER(T9),ISNUMBER(U9)),((IF(U9&lt;T9,U9+1,U9)-T9)*24)-V9/60,0)</f>
        <v>0</v>
      </c>
      <c r="X9" s="29" t="n">
        <f aca="false">IFERROR(VLOOKUP(A9,Stammdaten!B$3:E$10,3,0),"?")</f>
        <v>20</v>
      </c>
      <c r="Y9" s="30" t="n">
        <f aca="false">W9-X9</f>
        <v>-20</v>
      </c>
    </row>
    <row r="10" customFormat="false" ht="18" hidden="false" customHeight="true" outlineLevel="0" collapsed="false">
      <c r="A10" s="25" t="s">
        <v>32</v>
      </c>
      <c r="B10" s="26" t="s">
        <v>83</v>
      </c>
      <c r="C10" s="26" t="s">
        <v>78</v>
      </c>
      <c r="D10" s="4" t="n">
        <v>30</v>
      </c>
      <c r="E10" s="26" t="s">
        <v>83</v>
      </c>
      <c r="F10" s="26" t="s">
        <v>78</v>
      </c>
      <c r="G10" s="4" t="n">
        <v>30</v>
      </c>
      <c r="H10" s="27" t="s">
        <v>74</v>
      </c>
      <c r="I10" s="27" t="s">
        <v>74</v>
      </c>
      <c r="J10" s="27" t="n">
        <v>0</v>
      </c>
      <c r="K10" s="26" t="s">
        <v>83</v>
      </c>
      <c r="L10" s="26" t="s">
        <v>78</v>
      </c>
      <c r="M10" s="4" t="n">
        <v>30</v>
      </c>
      <c r="N10" s="26" t="s">
        <v>83</v>
      </c>
      <c r="O10" s="26" t="s">
        <v>78</v>
      </c>
      <c r="P10" s="4" t="n">
        <v>30</v>
      </c>
      <c r="Q10" s="27" t="s">
        <v>74</v>
      </c>
      <c r="R10" s="27" t="s">
        <v>74</v>
      </c>
      <c r="S10" s="27" t="n">
        <v>0</v>
      </c>
      <c r="T10" s="27" t="s">
        <v>74</v>
      </c>
      <c r="U10" s="27" t="s">
        <v>74</v>
      </c>
      <c r="V10" s="27" t="n">
        <v>0</v>
      </c>
      <c r="W10" s="28" t="n">
        <f aca="false">IF(AND(ISNUMBER(B10),ISNUMBER(C10)),((IF(C10&lt;B10,C10+1,C10)-B10)*24)-D10/60,0)+IF(AND(ISNUMBER(E10),ISNUMBER(F10)),((IF(F10&lt;E10,F10+1,F10)-E10)*24)-G10/60,0)+IF(AND(ISNUMBER(H10),ISNUMBER(I10)),((IF(I10&lt;H10,I10+1,I10)-H10)*24)-J10/60,0)+IF(AND(ISNUMBER(K10),ISNUMBER(L10)),((IF(L10&lt;K10,L10+1,L10)-K10)*24)-M10/60,0)+IF(AND(ISNUMBER(N10),ISNUMBER(O10)),((IF(O10&lt;N10,O10+1,O10)-N10)*24)-P10/60,0)+IF(AND(ISNUMBER(Q10),ISNUMBER(R10)),((IF(R10&lt;Q10,R10+1,R10)-Q10)*24)-S10/60,0)+IF(AND(ISNUMBER(T10),ISNUMBER(U10)),((IF(U10&lt;T10,U10+1,U10)-T10)*24)-V10/60,0)</f>
        <v>0</v>
      </c>
      <c r="X10" s="29" t="n">
        <f aca="false">IFERROR(VLOOKUP(A10,Stammdaten!B$3:E$10,3,0),"?")</f>
        <v>35</v>
      </c>
      <c r="Y10" s="30" t="n">
        <f aca="false">W10-X10</f>
        <v>-35</v>
      </c>
    </row>
    <row r="11" customFormat="false" ht="18" hidden="false" customHeight="true" outlineLevel="0" collapsed="false">
      <c r="A11" s="31" t="s">
        <v>35</v>
      </c>
      <c r="B11" s="32" t="s">
        <v>79</v>
      </c>
      <c r="C11" s="32" t="s">
        <v>84</v>
      </c>
      <c r="D11" s="8" t="n">
        <v>30</v>
      </c>
      <c r="E11" s="33" t="s">
        <v>74</v>
      </c>
      <c r="F11" s="33" t="s">
        <v>74</v>
      </c>
      <c r="G11" s="33" t="n">
        <v>0</v>
      </c>
      <c r="H11" s="32" t="s">
        <v>79</v>
      </c>
      <c r="I11" s="32" t="s">
        <v>84</v>
      </c>
      <c r="J11" s="8" t="n">
        <v>30</v>
      </c>
      <c r="K11" s="32" t="s">
        <v>79</v>
      </c>
      <c r="L11" s="32" t="s">
        <v>84</v>
      </c>
      <c r="M11" s="8" t="n">
        <v>30</v>
      </c>
      <c r="N11" s="32" t="s">
        <v>79</v>
      </c>
      <c r="O11" s="32" t="s">
        <v>84</v>
      </c>
      <c r="P11" s="8" t="n">
        <v>30</v>
      </c>
      <c r="Q11" s="33" t="s">
        <v>74</v>
      </c>
      <c r="R11" s="33" t="s">
        <v>74</v>
      </c>
      <c r="S11" s="33" t="n">
        <v>0</v>
      </c>
      <c r="T11" s="33" t="s">
        <v>74</v>
      </c>
      <c r="U11" s="33" t="s">
        <v>74</v>
      </c>
      <c r="V11" s="33" t="n">
        <v>0</v>
      </c>
      <c r="W11" s="28" t="n">
        <f aca="false">IF(AND(ISNUMBER(B11),ISNUMBER(C11)),((IF(C11&lt;B11,C11+1,C11)-B11)*24)-D11/60,0)+IF(AND(ISNUMBER(E11),ISNUMBER(F11)),((IF(F11&lt;E11,F11+1,F11)-E11)*24)-G11/60,0)+IF(AND(ISNUMBER(H11),ISNUMBER(I11)),((IF(I11&lt;H11,I11+1,I11)-H11)*24)-J11/60,0)+IF(AND(ISNUMBER(K11),ISNUMBER(L11)),((IF(L11&lt;K11,L11+1,L11)-K11)*24)-M11/60,0)+IF(AND(ISNUMBER(N11),ISNUMBER(O11)),((IF(O11&lt;N11,O11+1,O11)-N11)*24)-P11/60,0)+IF(AND(ISNUMBER(Q11),ISNUMBER(R11)),((IF(R11&lt;Q11,R11+1,R11)-Q11)*24)-S11/60,0)+IF(AND(ISNUMBER(T11),ISNUMBER(U11)),((IF(U11&lt;T11,U11+1,U11)-T11)*24)-V11/60,0)</f>
        <v>0</v>
      </c>
      <c r="X11" s="29" t="n">
        <f aca="false">IFERROR(VLOOKUP(A11,Stammdaten!B$3:E$10,3,0),"?")</f>
        <v>40</v>
      </c>
      <c r="Y11" s="30" t="n">
        <f aca="false">W11-X11</f>
        <v>-40</v>
      </c>
    </row>
    <row r="12" customFormat="false" ht="21.75" hidden="false" customHeight="true" outlineLevel="0" collapsed="false">
      <c r="A12" s="12" t="s">
        <v>85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34" t="n">
        <f aca="false">SUM(W4:W11)</f>
        <v>0</v>
      </c>
      <c r="X12" s="15"/>
      <c r="Y12" s="15"/>
    </row>
  </sheetData>
  <mergeCells count="2">
    <mergeCell ref="A1:W1"/>
    <mergeCell ref="A12:V12"/>
  </mergeCells>
  <conditionalFormatting sqref="Y4:Y11">
    <cfRule type="cellIs" priority="2" operator="greaterThan" aboveAverage="0" equalAverage="0" bottom="0" percent="0" rank="0" text="" dxfId="0">
      <formula>0</formula>
    </cfRule>
    <cfRule type="cellIs" priority="3" operator="less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88E3C"/>
    <pageSetUpPr fitToPage="false"/>
  </sheetPr>
  <dimension ref="A1:L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22"/>
    <col collapsed="false" customWidth="true" hidden="false" outlineLevel="0" max="8" min="2" style="1" width="9"/>
    <col collapsed="false" customWidth="true" hidden="false" outlineLevel="0" max="12" min="9" style="1" width="13"/>
  </cols>
  <sheetData>
    <row r="1" customFormat="false" ht="31.5" hidden="false" customHeight="true" outlineLevel="0" collapsed="false">
      <c r="A1" s="2" t="s">
        <v>86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15" hidden="false" customHeight="true" outlineLevel="0" collapsed="false">
      <c r="A2" s="35" t="s">
        <v>87</v>
      </c>
      <c r="B2" s="36" t="s">
        <v>88</v>
      </c>
      <c r="C2" s="37" t="s">
        <v>89</v>
      </c>
      <c r="D2" s="38" t="s">
        <v>90</v>
      </c>
      <c r="E2" s="39" t="s">
        <v>91</v>
      </c>
      <c r="F2" s="40" t="s">
        <v>92</v>
      </c>
    </row>
    <row r="3" customFormat="false" ht="21.75" hidden="false" customHeight="true" outlineLevel="0" collapsed="false">
      <c r="A3" s="22" t="s">
        <v>47</v>
      </c>
      <c r="B3" s="41" t="s">
        <v>93</v>
      </c>
      <c r="C3" s="41" t="s">
        <v>94</v>
      </c>
      <c r="D3" s="41" t="s">
        <v>95</v>
      </c>
      <c r="E3" s="41" t="s">
        <v>96</v>
      </c>
      <c r="F3" s="41" t="s">
        <v>97</v>
      </c>
      <c r="G3" s="41" t="s">
        <v>98</v>
      </c>
      <c r="H3" s="41" t="s">
        <v>99</v>
      </c>
      <c r="I3" s="42" t="s">
        <v>100</v>
      </c>
      <c r="J3" s="43" t="s">
        <v>101</v>
      </c>
      <c r="K3" s="44" t="s">
        <v>102</v>
      </c>
      <c r="L3" s="45" t="s">
        <v>103</v>
      </c>
    </row>
    <row r="4" customFormat="false" ht="19.5" hidden="false" customHeight="true" outlineLevel="0" collapsed="false">
      <c r="A4" s="25" t="s">
        <v>10</v>
      </c>
      <c r="B4" s="46" t="s">
        <v>104</v>
      </c>
      <c r="C4" s="46" t="s">
        <v>104</v>
      </c>
      <c r="D4" s="47" t="s">
        <v>74</v>
      </c>
      <c r="E4" s="48" t="s">
        <v>105</v>
      </c>
      <c r="F4" s="48" t="s">
        <v>105</v>
      </c>
      <c r="G4" s="47" t="s">
        <v>74</v>
      </c>
      <c r="H4" s="47" t="s">
        <v>74</v>
      </c>
      <c r="I4" s="49" t="n">
        <f aca="false">COUNTIF(B4:H4,"F")</f>
        <v>2</v>
      </c>
      <c r="J4" s="50" t="n">
        <f aca="false">COUNTIF(B4:H4,"S")</f>
        <v>2</v>
      </c>
      <c r="K4" s="51" t="n">
        <f aca="false">COUNTIF(B4:H4,"N")</f>
        <v>0</v>
      </c>
      <c r="L4" s="52" t="n">
        <f aca="false">COUNTIF(B4:H4,"U")</f>
        <v>0</v>
      </c>
    </row>
    <row r="5" customFormat="false" ht="19.5" hidden="false" customHeight="true" outlineLevel="0" collapsed="false">
      <c r="A5" s="31" t="s">
        <v>15</v>
      </c>
      <c r="B5" s="48" t="s">
        <v>105</v>
      </c>
      <c r="C5" s="48" t="s">
        <v>105</v>
      </c>
      <c r="D5" s="48" t="s">
        <v>105</v>
      </c>
      <c r="E5" s="47" t="s">
        <v>74</v>
      </c>
      <c r="F5" s="48" t="s">
        <v>105</v>
      </c>
      <c r="G5" s="46" t="s">
        <v>104</v>
      </c>
      <c r="H5" s="47" t="s">
        <v>74</v>
      </c>
      <c r="I5" s="49" t="n">
        <f aca="false">COUNTIF(B5:H5,"F")</f>
        <v>1</v>
      </c>
      <c r="J5" s="50" t="n">
        <f aca="false">COUNTIF(B5:H5,"S")</f>
        <v>4</v>
      </c>
      <c r="K5" s="51" t="n">
        <f aca="false">COUNTIF(B5:H5,"N")</f>
        <v>0</v>
      </c>
      <c r="L5" s="52" t="n">
        <f aca="false">COUNTIF(B5:H5,"U")</f>
        <v>0</v>
      </c>
    </row>
    <row r="6" customFormat="false" ht="19.5" hidden="false" customHeight="true" outlineLevel="0" collapsed="false">
      <c r="A6" s="25" t="s">
        <v>19</v>
      </c>
      <c r="B6" s="46" t="s">
        <v>104</v>
      </c>
      <c r="C6" s="47" t="s">
        <v>74</v>
      </c>
      <c r="D6" s="46" t="s">
        <v>104</v>
      </c>
      <c r="E6" s="46" t="s">
        <v>104</v>
      </c>
      <c r="F6" s="46" t="s">
        <v>104</v>
      </c>
      <c r="G6" s="47" t="s">
        <v>74</v>
      </c>
      <c r="H6" s="47" t="s">
        <v>74</v>
      </c>
      <c r="I6" s="49" t="n">
        <f aca="false">COUNTIF(B6:H6,"F")</f>
        <v>4</v>
      </c>
      <c r="J6" s="50" t="n">
        <f aca="false">COUNTIF(B6:H6,"S")</f>
        <v>0</v>
      </c>
      <c r="K6" s="51" t="n">
        <f aca="false">COUNTIF(B6:H6,"N")</f>
        <v>0</v>
      </c>
      <c r="L6" s="52" t="n">
        <f aca="false">COUNTIF(B6:H6,"U")</f>
        <v>0</v>
      </c>
    </row>
    <row r="7" customFormat="false" ht="19.5" hidden="false" customHeight="true" outlineLevel="0" collapsed="false">
      <c r="A7" s="31" t="s">
        <v>22</v>
      </c>
      <c r="B7" s="53" t="s">
        <v>106</v>
      </c>
      <c r="C7" s="53" t="s">
        <v>106</v>
      </c>
      <c r="D7" s="47" t="s">
        <v>74</v>
      </c>
      <c r="E7" s="53" t="s">
        <v>106</v>
      </c>
      <c r="F7" s="53" t="s">
        <v>106</v>
      </c>
      <c r="G7" s="47" t="s">
        <v>74</v>
      </c>
      <c r="H7" s="47" t="s">
        <v>74</v>
      </c>
      <c r="I7" s="49" t="n">
        <f aca="false">COUNTIF(B7:H7,"F")</f>
        <v>0</v>
      </c>
      <c r="J7" s="50" t="n">
        <f aca="false">COUNTIF(B7:H7,"S")</f>
        <v>0</v>
      </c>
      <c r="K7" s="51" t="n">
        <f aca="false">COUNTIF(B7:H7,"N")</f>
        <v>4</v>
      </c>
      <c r="L7" s="52" t="n">
        <f aca="false">COUNTIF(B7:H7,"U")</f>
        <v>0</v>
      </c>
    </row>
    <row r="8" customFormat="false" ht="19.5" hidden="false" customHeight="true" outlineLevel="0" collapsed="false">
      <c r="A8" s="25" t="s">
        <v>24</v>
      </c>
      <c r="B8" s="46" t="s">
        <v>104</v>
      </c>
      <c r="C8" s="46" t="s">
        <v>104</v>
      </c>
      <c r="D8" s="46" t="s">
        <v>104</v>
      </c>
      <c r="E8" s="46" t="s">
        <v>104</v>
      </c>
      <c r="F8" s="46" t="s">
        <v>104</v>
      </c>
      <c r="G8" s="47" t="s">
        <v>74</v>
      </c>
      <c r="H8" s="47" t="s">
        <v>74</v>
      </c>
      <c r="I8" s="49" t="n">
        <f aca="false">COUNTIF(B8:H8,"F")</f>
        <v>5</v>
      </c>
      <c r="J8" s="50" t="n">
        <f aca="false">COUNTIF(B8:H8,"S")</f>
        <v>0</v>
      </c>
      <c r="K8" s="51" t="n">
        <f aca="false">COUNTIF(B8:H8,"N")</f>
        <v>0</v>
      </c>
      <c r="L8" s="52" t="n">
        <f aca="false">COUNTIF(B8:H8,"U")</f>
        <v>0</v>
      </c>
    </row>
    <row r="9" customFormat="false" ht="19.5" hidden="false" customHeight="true" outlineLevel="0" collapsed="false">
      <c r="A9" s="31" t="s">
        <v>29</v>
      </c>
      <c r="B9" s="47" t="s">
        <v>74</v>
      </c>
      <c r="C9" s="48" t="s">
        <v>105</v>
      </c>
      <c r="D9" s="47" t="s">
        <v>74</v>
      </c>
      <c r="E9" s="48" t="s">
        <v>105</v>
      </c>
      <c r="F9" s="47" t="s">
        <v>74</v>
      </c>
      <c r="G9" s="48" t="s">
        <v>105</v>
      </c>
      <c r="H9" s="47" t="s">
        <v>74</v>
      </c>
      <c r="I9" s="49" t="n">
        <f aca="false">COUNTIF(B9:H9,"F")</f>
        <v>0</v>
      </c>
      <c r="J9" s="50" t="n">
        <f aca="false">COUNTIF(B9:H9,"S")</f>
        <v>3</v>
      </c>
      <c r="K9" s="51" t="n">
        <f aca="false">COUNTIF(B9:H9,"N")</f>
        <v>0</v>
      </c>
      <c r="L9" s="52" t="n">
        <f aca="false">COUNTIF(B9:H9,"U")</f>
        <v>0</v>
      </c>
    </row>
    <row r="10" customFormat="false" ht="19.5" hidden="false" customHeight="true" outlineLevel="0" collapsed="false">
      <c r="A10" s="25" t="s">
        <v>32</v>
      </c>
      <c r="B10" s="46" t="s">
        <v>104</v>
      </c>
      <c r="C10" s="46" t="s">
        <v>104</v>
      </c>
      <c r="D10" s="47" t="s">
        <v>74</v>
      </c>
      <c r="E10" s="46" t="s">
        <v>104</v>
      </c>
      <c r="F10" s="46" t="s">
        <v>104</v>
      </c>
      <c r="G10" s="47" t="s">
        <v>74</v>
      </c>
      <c r="H10" s="47" t="s">
        <v>74</v>
      </c>
      <c r="I10" s="49" t="n">
        <f aca="false">COUNTIF(B10:H10,"F")</f>
        <v>4</v>
      </c>
      <c r="J10" s="50" t="n">
        <f aca="false">COUNTIF(B10:H10,"S")</f>
        <v>0</v>
      </c>
      <c r="K10" s="51" t="n">
        <f aca="false">COUNTIF(B10:H10,"N")</f>
        <v>0</v>
      </c>
      <c r="L10" s="52" t="n">
        <f aca="false">COUNTIF(B10:H10,"U")</f>
        <v>0</v>
      </c>
    </row>
    <row r="11" customFormat="false" ht="19.5" hidden="false" customHeight="true" outlineLevel="0" collapsed="false">
      <c r="A11" s="31" t="s">
        <v>35</v>
      </c>
      <c r="B11" s="48" t="s">
        <v>105</v>
      </c>
      <c r="C11" s="47" t="s">
        <v>74</v>
      </c>
      <c r="D11" s="48" t="s">
        <v>105</v>
      </c>
      <c r="E11" s="48" t="s">
        <v>105</v>
      </c>
      <c r="F11" s="48" t="s">
        <v>105</v>
      </c>
      <c r="G11" s="47" t="s">
        <v>74</v>
      </c>
      <c r="H11" s="47" t="s">
        <v>74</v>
      </c>
      <c r="I11" s="49" t="n">
        <f aca="false">COUNTIF(B11:H11,"F")</f>
        <v>0</v>
      </c>
      <c r="J11" s="50" t="n">
        <f aca="false">COUNTIF(B11:H11,"S")</f>
        <v>4</v>
      </c>
      <c r="K11" s="51" t="n">
        <f aca="false">COUNTIF(B11:H11,"N")</f>
        <v>0</v>
      </c>
      <c r="L11" s="52" t="n">
        <f aca="false">COUNTIF(B11:H11,"U")</f>
        <v>0</v>
      </c>
    </row>
    <row r="12" customFormat="false" ht="21.75" hidden="false" customHeight="true" outlineLevel="0" collapsed="false">
      <c r="A12" s="54" t="s">
        <v>107</v>
      </c>
      <c r="B12" s="15"/>
      <c r="C12" s="15"/>
      <c r="D12" s="15"/>
      <c r="E12" s="15"/>
      <c r="F12" s="15"/>
      <c r="G12" s="15"/>
      <c r="H12" s="15"/>
      <c r="I12" s="54" t="n">
        <f aca="false">SUM(I4:I11)</f>
        <v>16</v>
      </c>
      <c r="J12" s="54" t="n">
        <f aca="false">SUM(J4:J11)</f>
        <v>13</v>
      </c>
      <c r="K12" s="54" t="n">
        <f aca="false">SUM(K4:K11)</f>
        <v>4</v>
      </c>
      <c r="L12" s="54" t="n">
        <f aca="false">SUM(L4:L11)</f>
        <v>0</v>
      </c>
    </row>
  </sheetData>
  <mergeCells count="1">
    <mergeCell ref="A1:L1"/>
  </mergeCells>
  <dataValidations count="1">
    <dataValidation allowBlank="true" errorStyle="stop" operator="between" showDropDown="false" showErrorMessage="false" showInputMessage="false" sqref="B4:H11" type="list">
      <formula1>"F,S,N,U,–"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57F17"/>
    <pageSetUpPr fitToPage="false"/>
  </sheetPr>
  <dimension ref="A1:E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24"/>
    <col collapsed="false" customWidth="true" hidden="false" outlineLevel="0" max="2" min="2" style="1" width="10"/>
    <col collapsed="false" customWidth="true" hidden="false" outlineLevel="0" max="3" min="3" style="1" width="18"/>
    <col collapsed="false" customWidth="true" hidden="false" outlineLevel="0" max="4" min="4" style="1" width="50"/>
    <col collapsed="false" customWidth="true" hidden="false" outlineLevel="0" max="5" min="5" style="1" width="10"/>
  </cols>
  <sheetData>
    <row r="1" customFormat="false" ht="31.5" hidden="false" customHeight="true" outlineLevel="0" collapsed="false">
      <c r="A1" s="2" t="s">
        <v>108</v>
      </c>
      <c r="B1" s="2"/>
      <c r="C1" s="2"/>
      <c r="D1" s="2"/>
      <c r="E1" s="2"/>
    </row>
    <row r="2" customFormat="false" ht="24" hidden="false" customHeight="true" outlineLevel="0" collapsed="false">
      <c r="A2" s="55" t="s">
        <v>109</v>
      </c>
      <c r="B2" s="55"/>
      <c r="C2" s="55"/>
      <c r="D2" s="55"/>
      <c r="E2" s="55"/>
    </row>
    <row r="3" customFormat="false" ht="19.5" hidden="false" customHeight="true" outlineLevel="0" collapsed="false">
      <c r="A3" s="56" t="s">
        <v>110</v>
      </c>
      <c r="B3" s="56"/>
      <c r="C3" s="57" t="s">
        <v>72</v>
      </c>
      <c r="D3" s="58" t="s">
        <v>111</v>
      </c>
      <c r="E3" s="58"/>
    </row>
    <row r="4" customFormat="false" ht="19.5" hidden="false" customHeight="true" outlineLevel="0" collapsed="false">
      <c r="A4" s="56" t="s">
        <v>112</v>
      </c>
      <c r="B4" s="56"/>
      <c r="C4" s="57" t="s">
        <v>73</v>
      </c>
      <c r="D4" s="58" t="s">
        <v>113</v>
      </c>
      <c r="E4" s="58"/>
    </row>
    <row r="5" customFormat="false" ht="19.5" hidden="false" customHeight="true" outlineLevel="0" collapsed="false">
      <c r="A5" s="56" t="s">
        <v>114</v>
      </c>
      <c r="B5" s="56"/>
      <c r="C5" s="59" t="n">
        <v>30</v>
      </c>
      <c r="D5" s="58" t="s">
        <v>115</v>
      </c>
      <c r="E5" s="58"/>
    </row>
    <row r="6" customFormat="false" ht="19.5" hidden="false" customHeight="true" outlineLevel="0" collapsed="false">
      <c r="A6" s="56" t="s">
        <v>116</v>
      </c>
      <c r="B6" s="56"/>
      <c r="C6" s="60" t="n">
        <v>5</v>
      </c>
      <c r="D6" s="58" t="s">
        <v>117</v>
      </c>
      <c r="E6" s="58"/>
    </row>
    <row r="7" customFormat="false" ht="19.5" hidden="false" customHeight="true" outlineLevel="0" collapsed="false">
      <c r="A7" s="56" t="s">
        <v>47</v>
      </c>
      <c r="B7" s="56"/>
      <c r="C7" s="60" t="n">
        <v>6</v>
      </c>
      <c r="D7" s="58" t="s">
        <v>118</v>
      </c>
      <c r="E7" s="58"/>
    </row>
    <row r="8" customFormat="false" ht="19.5" hidden="false" customHeight="true" outlineLevel="0" collapsed="false">
      <c r="A8" s="56" t="s">
        <v>5</v>
      </c>
      <c r="B8" s="56"/>
      <c r="C8" s="61" t="n">
        <v>22.5</v>
      </c>
      <c r="D8" s="58" t="s">
        <v>119</v>
      </c>
      <c r="E8" s="58"/>
    </row>
    <row r="9" customFormat="false" ht="19.5" hidden="false" customHeight="true" outlineLevel="0" collapsed="false">
      <c r="A9" s="56" t="s">
        <v>120</v>
      </c>
      <c r="B9" s="56"/>
      <c r="C9" s="62" t="n">
        <v>25</v>
      </c>
      <c r="D9" s="58" t="s">
        <v>121</v>
      </c>
      <c r="E9" s="58"/>
    </row>
    <row r="11" customFormat="false" ht="21.75" hidden="false" customHeight="true" outlineLevel="0" collapsed="false">
      <c r="A11" s="63" t="s">
        <v>122</v>
      </c>
      <c r="B11" s="63"/>
      <c r="C11" s="63"/>
      <c r="D11" s="63"/>
      <c r="E11" s="63"/>
    </row>
    <row r="12" customFormat="false" ht="19.5" hidden="false" customHeight="true" outlineLevel="0" collapsed="false">
      <c r="A12" s="64" t="s">
        <v>123</v>
      </c>
      <c r="B12" s="64"/>
      <c r="C12" s="65" t="n">
        <f aca="false">IF(C4&lt;C3,(C4+1-C3)*24*60,(C4-C3)*24*60)</f>
        <v>510</v>
      </c>
      <c r="D12" s="58" t="s">
        <v>124</v>
      </c>
      <c r="E12" s="58"/>
    </row>
    <row r="13" customFormat="false" ht="19.5" hidden="false" customHeight="true" outlineLevel="0" collapsed="false">
      <c r="A13" s="64" t="s">
        <v>125</v>
      </c>
      <c r="B13" s="64"/>
      <c r="C13" s="66" t="n">
        <f aca="false">IF(C12-C5&lt;=0,"Fehler: Pause &gt; Schicht",(C12-C5)/60)</f>
        <v>8</v>
      </c>
      <c r="D13" s="58" t="s">
        <v>126</v>
      </c>
      <c r="E13" s="58"/>
    </row>
    <row r="14" customFormat="false" ht="19.5" hidden="false" customHeight="true" outlineLevel="0" collapsed="false">
      <c r="A14" s="64" t="s">
        <v>127</v>
      </c>
      <c r="B14" s="64"/>
      <c r="C14" s="66" t="n">
        <f aca="false">IF(ISNUMBER(C13),C13*C6*C7,"–")</f>
        <v>240</v>
      </c>
      <c r="D14" s="58" t="s">
        <v>128</v>
      </c>
      <c r="E14" s="58"/>
    </row>
    <row r="15" customFormat="false" ht="19.5" hidden="false" customHeight="true" outlineLevel="0" collapsed="false">
      <c r="A15" s="64" t="s">
        <v>129</v>
      </c>
      <c r="B15" s="64"/>
      <c r="C15" s="67" t="n">
        <f aca="false">IF(ISNUMBER(C14),C14*C8*(1+C9/100),"–")</f>
        <v>6750</v>
      </c>
      <c r="D15" s="58" t="s">
        <v>130</v>
      </c>
      <c r="E15" s="58"/>
    </row>
    <row r="17" customFormat="false" ht="27.75" hidden="false" customHeight="true" outlineLevel="0" collapsed="false">
      <c r="A17" s="68" t="s">
        <v>131</v>
      </c>
      <c r="B17" s="68"/>
      <c r="C17" s="68"/>
      <c r="D17" s="68"/>
      <c r="E17" s="68"/>
    </row>
    <row r="18" customFormat="false" ht="24" hidden="false" customHeight="true" outlineLevel="0" collapsed="false">
      <c r="A18" s="69" t="s">
        <v>125</v>
      </c>
      <c r="B18" s="69"/>
      <c r="C18" s="70" t="n">
        <f aca="false">C13</f>
        <v>8</v>
      </c>
      <c r="D18" s="71"/>
      <c r="E18" s="71"/>
    </row>
    <row r="19" customFormat="false" ht="24" hidden="false" customHeight="true" outlineLevel="0" collapsed="false">
      <c r="A19" s="69" t="s">
        <v>127</v>
      </c>
      <c r="B19" s="69"/>
      <c r="C19" s="70" t="n">
        <f aca="false">C14</f>
        <v>240</v>
      </c>
      <c r="D19" s="71"/>
      <c r="E19" s="71"/>
    </row>
    <row r="20" customFormat="false" ht="24" hidden="false" customHeight="true" outlineLevel="0" collapsed="false">
      <c r="A20" s="72" t="s">
        <v>132</v>
      </c>
      <c r="B20" s="72"/>
      <c r="C20" s="73" t="n">
        <f aca="false">C15</f>
        <v>6750</v>
      </c>
      <c r="D20" s="74"/>
      <c r="E20" s="74"/>
    </row>
    <row r="21" customFormat="false" ht="24" hidden="false" customHeight="true" outlineLevel="0" collapsed="false">
      <c r="A21" s="72" t="s">
        <v>133</v>
      </c>
      <c r="B21" s="72"/>
      <c r="C21" s="73" t="n">
        <f aca="false">IF(ISNUMBER(C15),C15/C7,"–")</f>
        <v>1125</v>
      </c>
      <c r="D21" s="74"/>
      <c r="E21" s="74"/>
    </row>
    <row r="22" customFormat="false" ht="24" hidden="false" customHeight="true" outlineLevel="0" collapsed="false">
      <c r="A22" s="72" t="s">
        <v>134</v>
      </c>
      <c r="B22" s="72"/>
      <c r="C22" s="75" t="n">
        <f aca="false">IF(ISNUMBER(C14)*ISNUMBER(C15),C15/C14,"–")</f>
        <v>28.125</v>
      </c>
      <c r="D22" s="74"/>
      <c r="E22" s="74"/>
    </row>
    <row r="24" customFormat="false" ht="15" hidden="false" customHeight="true" outlineLevel="0" collapsed="false">
      <c r="A24" s="16" t="s">
        <v>135</v>
      </c>
    </row>
    <row r="25" customFormat="false" ht="15" hidden="false" customHeight="true" outlineLevel="0" collapsed="false">
      <c r="A25" s="76" t="s">
        <v>136</v>
      </c>
    </row>
    <row r="26" customFormat="false" ht="15" hidden="false" customHeight="true" outlineLevel="0" collapsed="false">
      <c r="A26" s="77" t="s">
        <v>137</v>
      </c>
    </row>
  </sheetData>
  <mergeCells count="31">
    <mergeCell ref="A1:E1"/>
    <mergeCell ref="A2:E2"/>
    <mergeCell ref="A3:B3"/>
    <mergeCell ref="D3:E3"/>
    <mergeCell ref="A4:B4"/>
    <mergeCell ref="D4:E4"/>
    <mergeCell ref="A5:B5"/>
    <mergeCell ref="D5:E5"/>
    <mergeCell ref="A6:B6"/>
    <mergeCell ref="D6:E6"/>
    <mergeCell ref="A7:B7"/>
    <mergeCell ref="D7:E7"/>
    <mergeCell ref="A8:B8"/>
    <mergeCell ref="D8:E8"/>
    <mergeCell ref="A9:B9"/>
    <mergeCell ref="D9:E9"/>
    <mergeCell ref="A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7:E17"/>
    <mergeCell ref="A18:B18"/>
    <mergeCell ref="A19:B19"/>
    <mergeCell ref="A20:B20"/>
    <mergeCell ref="A21:B21"/>
    <mergeCell ref="A22:B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A1B9A"/>
    <pageSetUpPr fitToPage="false"/>
  </sheetPr>
  <dimension ref="A1:H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22"/>
    <col collapsed="false" customWidth="true" hidden="false" outlineLevel="0" max="2" min="2" style="1" width="10"/>
    <col collapsed="false" customWidth="true" hidden="false" outlineLevel="0" max="3" min="3" style="1" width="18"/>
    <col collapsed="false" customWidth="true" hidden="false" outlineLevel="0" max="4" min="4" style="1" width="15"/>
    <col collapsed="false" customWidth="true" hidden="false" outlineLevel="0" max="5" min="5" style="1" width="14"/>
    <col collapsed="false" customWidth="true" hidden="false" outlineLevel="0" max="6" min="6" style="1" width="15"/>
    <col collapsed="false" customWidth="true" hidden="false" outlineLevel="0" max="7" min="7" style="1" width="18"/>
    <col collapsed="false" customWidth="true" hidden="false" outlineLevel="0" max="8" min="8" style="1" width="16"/>
  </cols>
  <sheetData>
    <row r="1" customFormat="false" ht="31.5" hidden="false" customHeight="true" outlineLevel="0" collapsed="false">
      <c r="A1" s="2" t="s">
        <v>138</v>
      </c>
      <c r="B1" s="2"/>
      <c r="C1" s="2"/>
      <c r="D1" s="2"/>
      <c r="E1" s="2"/>
      <c r="F1" s="2"/>
      <c r="G1" s="2"/>
      <c r="H1" s="2"/>
    </row>
    <row r="2" customFormat="false" ht="24" hidden="false" customHeight="true" outlineLevel="0" collapsed="false">
      <c r="A2" s="55" t="s">
        <v>139</v>
      </c>
      <c r="B2" s="55"/>
      <c r="C2" s="55"/>
      <c r="D2" s="55"/>
      <c r="E2" s="55"/>
      <c r="F2" s="55"/>
      <c r="G2" s="55"/>
      <c r="H2" s="55"/>
    </row>
    <row r="3" customFormat="false" ht="21.75" hidden="false" customHeight="true" outlineLevel="0" collapsed="false">
      <c r="A3" s="3" t="s">
        <v>47</v>
      </c>
      <c r="B3" s="3" t="s">
        <v>3</v>
      </c>
      <c r="C3" s="3" t="s">
        <v>140</v>
      </c>
      <c r="D3" s="3" t="s">
        <v>141</v>
      </c>
      <c r="E3" s="3" t="s">
        <v>142</v>
      </c>
      <c r="F3" s="3" t="s">
        <v>143</v>
      </c>
      <c r="G3" s="3" t="s">
        <v>144</v>
      </c>
      <c r="H3" s="3" t="s">
        <v>7</v>
      </c>
    </row>
    <row r="4" customFormat="false" ht="19.5" hidden="false" customHeight="true" outlineLevel="0" collapsed="false">
      <c r="A4" s="25" t="s">
        <v>10</v>
      </c>
      <c r="B4" s="78" t="str">
        <f aca="false">IFERROR(VLOOKUP(A4,Stammdaten!B$3:C$10,2,0),"?")</f>
        <v>Service</v>
      </c>
      <c r="C4" s="79" t="n">
        <f aca="false">IFERROR(VLOOKUP(A4,Stammdaten!B$3:E$10,3,0),"?")</f>
        <v>40</v>
      </c>
      <c r="D4" s="80" t="n">
        <f aca="false">IFERROR(VLOOKUP(A4,Wochenplan!A$4:W$11,23,0),0)</f>
        <v>0</v>
      </c>
      <c r="E4" s="81" t="n">
        <f aca="false">D4-C4</f>
        <v>-40</v>
      </c>
      <c r="F4" s="82" t="n">
        <f aca="false">IFERROR(VLOOKUP(A4,Stammdaten!B$3:F$10,4,0),0)</f>
        <v>22.5</v>
      </c>
      <c r="G4" s="83" t="n">
        <f aca="false">D4*F4</f>
        <v>0</v>
      </c>
      <c r="H4" s="84" t="str">
        <f aca="false">IF(E4&gt;2,"⚠ Überstunden",IF(E4&lt;-2,"⚠ Unterbesetzt","✓ OK"))</f>
        <v>⚠ Unterbesetzt</v>
      </c>
    </row>
    <row r="5" customFormat="false" ht="19.5" hidden="false" customHeight="true" outlineLevel="0" collapsed="false">
      <c r="A5" s="31" t="s">
        <v>15</v>
      </c>
      <c r="B5" s="85" t="str">
        <f aca="false">IFERROR(VLOOKUP(A5,Stammdaten!B$3:C$10,2,0),"?")</f>
        <v>Küche</v>
      </c>
      <c r="C5" s="86" t="n">
        <f aca="false">IFERROR(VLOOKUP(A5,Stammdaten!B$3:E$10,3,0),"?")</f>
        <v>35</v>
      </c>
      <c r="D5" s="87" t="n">
        <f aca="false">IFERROR(VLOOKUP(A5,Wochenplan!A$4:W$11,23,0),0)</f>
        <v>0</v>
      </c>
      <c r="E5" s="88" t="n">
        <f aca="false">D5-C5</f>
        <v>-35</v>
      </c>
      <c r="F5" s="89" t="n">
        <f aca="false">IFERROR(VLOOKUP(A5,Stammdaten!B$3:F$10,4,0),0)</f>
        <v>20</v>
      </c>
      <c r="G5" s="83" t="n">
        <f aca="false">D5*F5</f>
        <v>0</v>
      </c>
      <c r="H5" s="90" t="str">
        <f aca="false">IF(E5&gt;2,"⚠ Überstunden",IF(E5&lt;-2,"⚠ Unterbesetzt","✓ OK"))</f>
        <v>⚠ Unterbesetzt</v>
      </c>
    </row>
    <row r="6" customFormat="false" ht="19.5" hidden="false" customHeight="true" outlineLevel="0" collapsed="false">
      <c r="A6" s="25" t="s">
        <v>19</v>
      </c>
      <c r="B6" s="78" t="str">
        <f aca="false">IFERROR(VLOOKUP(A6,Stammdaten!B$3:C$10,2,0),"?")</f>
        <v>Service</v>
      </c>
      <c r="C6" s="79" t="n">
        <f aca="false">IFERROR(VLOOKUP(A6,Stammdaten!B$3:E$10,3,0),"?")</f>
        <v>40</v>
      </c>
      <c r="D6" s="80" t="n">
        <f aca="false">IFERROR(VLOOKUP(A6,Wochenplan!A$4:W$11,23,0),0)</f>
        <v>0</v>
      </c>
      <c r="E6" s="81" t="n">
        <f aca="false">D6-C6</f>
        <v>-40</v>
      </c>
      <c r="F6" s="82" t="n">
        <f aca="false">IFERROR(VLOOKUP(A6,Stammdaten!B$3:F$10,4,0),0)</f>
        <v>22.5</v>
      </c>
      <c r="G6" s="83" t="n">
        <f aca="false">D6*F6</f>
        <v>0</v>
      </c>
      <c r="H6" s="84" t="str">
        <f aca="false">IF(E6&gt;2,"⚠ Überstunden",IF(E6&lt;-2,"⚠ Unterbesetzt","✓ OK"))</f>
        <v>⚠ Unterbesetzt</v>
      </c>
    </row>
    <row r="7" customFormat="false" ht="19.5" hidden="false" customHeight="true" outlineLevel="0" collapsed="false">
      <c r="A7" s="31" t="s">
        <v>22</v>
      </c>
      <c r="B7" s="85" t="str">
        <f aca="false">IFERROR(VLOOKUP(A7,Stammdaten!B$3:C$10,2,0),"?")</f>
        <v>Küche</v>
      </c>
      <c r="C7" s="86" t="n">
        <f aca="false">IFERROR(VLOOKUP(A7,Stammdaten!B$3:E$10,3,0),"?")</f>
        <v>30</v>
      </c>
      <c r="D7" s="87" t="n">
        <f aca="false">IFERROR(VLOOKUP(A7,Wochenplan!A$4:W$11,23,0),0)</f>
        <v>0</v>
      </c>
      <c r="E7" s="88" t="n">
        <f aca="false">D7-C7</f>
        <v>-30</v>
      </c>
      <c r="F7" s="89" t="n">
        <f aca="false">IFERROR(VLOOKUP(A7,Stammdaten!B$3:F$10,4,0),0)</f>
        <v>19.5</v>
      </c>
      <c r="G7" s="83" t="n">
        <f aca="false">D7*F7</f>
        <v>0</v>
      </c>
      <c r="H7" s="90" t="str">
        <f aca="false">IF(E7&gt;2,"⚠ Überstunden",IF(E7&lt;-2,"⚠ Unterbesetzt","✓ OK"))</f>
        <v>⚠ Unterbesetzt</v>
      </c>
    </row>
    <row r="8" customFormat="false" ht="19.5" hidden="false" customHeight="true" outlineLevel="0" collapsed="false">
      <c r="A8" s="25" t="s">
        <v>24</v>
      </c>
      <c r="B8" s="78" t="str">
        <f aca="false">IFERROR(VLOOKUP(A8,Stammdaten!B$3:C$10,2,0),"?")</f>
        <v>Leitung</v>
      </c>
      <c r="C8" s="79" t="n">
        <f aca="false">IFERROR(VLOOKUP(A8,Stammdaten!B$3:E$10,3,0),"?")</f>
        <v>40</v>
      </c>
      <c r="D8" s="80" t="n">
        <f aca="false">IFERROR(VLOOKUP(A8,Wochenplan!A$4:W$11,23,0),0)</f>
        <v>0</v>
      </c>
      <c r="E8" s="81" t="n">
        <f aca="false">D8-C8</f>
        <v>-40</v>
      </c>
      <c r="F8" s="82" t="n">
        <f aca="false">IFERROR(VLOOKUP(A8,Stammdaten!B$3:F$10,4,0),0)</f>
        <v>32</v>
      </c>
      <c r="G8" s="83" t="n">
        <f aca="false">D8*F8</f>
        <v>0</v>
      </c>
      <c r="H8" s="84" t="str">
        <f aca="false">IF(E8&gt;2,"⚠ Überstunden",IF(E8&lt;-2,"⚠ Unterbesetzt","✓ OK"))</f>
        <v>⚠ Unterbesetzt</v>
      </c>
    </row>
    <row r="9" customFormat="false" ht="19.5" hidden="false" customHeight="true" outlineLevel="0" collapsed="false">
      <c r="A9" s="31" t="s">
        <v>29</v>
      </c>
      <c r="B9" s="85" t="str">
        <f aca="false">IFERROR(VLOOKUP(A9,Stammdaten!B$3:C$10,2,0),"?")</f>
        <v>Service</v>
      </c>
      <c r="C9" s="86" t="n">
        <f aca="false">IFERROR(VLOOKUP(A9,Stammdaten!B$3:E$10,3,0),"?")</f>
        <v>20</v>
      </c>
      <c r="D9" s="87" t="n">
        <f aca="false">IFERROR(VLOOKUP(A9,Wochenplan!A$4:W$11,23,0),0)</f>
        <v>0</v>
      </c>
      <c r="E9" s="88" t="n">
        <f aca="false">D9-C9</f>
        <v>-20</v>
      </c>
      <c r="F9" s="89" t="n">
        <f aca="false">IFERROR(VLOOKUP(A9,Stammdaten!B$3:F$10,4,0),0)</f>
        <v>18</v>
      </c>
      <c r="G9" s="83" t="n">
        <f aca="false">D9*F9</f>
        <v>0</v>
      </c>
      <c r="H9" s="90" t="str">
        <f aca="false">IF(E9&gt;2,"⚠ Überstunden",IF(E9&lt;-2,"⚠ Unterbesetzt","✓ OK"))</f>
        <v>⚠ Unterbesetzt</v>
      </c>
    </row>
    <row r="10" customFormat="false" ht="19.5" hidden="false" customHeight="true" outlineLevel="0" collapsed="false">
      <c r="A10" s="25" t="s">
        <v>32</v>
      </c>
      <c r="B10" s="78" t="str">
        <f aca="false">IFERROR(VLOOKUP(A10,Stammdaten!B$3:C$10,2,0),"?")</f>
        <v>Küche</v>
      </c>
      <c r="C10" s="79" t="n">
        <f aca="false">IFERROR(VLOOKUP(A10,Stammdaten!B$3:E$10,3,0),"?")</f>
        <v>35</v>
      </c>
      <c r="D10" s="80" t="n">
        <f aca="false">IFERROR(VLOOKUP(A10,Wochenplan!A$4:W$11,23,0),0)</f>
        <v>0</v>
      </c>
      <c r="E10" s="81" t="n">
        <f aca="false">D10-C10</f>
        <v>-35</v>
      </c>
      <c r="F10" s="82" t="n">
        <f aca="false">IFERROR(VLOOKUP(A10,Stammdaten!B$3:F$10,4,0),0)</f>
        <v>20.5</v>
      </c>
      <c r="G10" s="83" t="n">
        <f aca="false">D10*F10</f>
        <v>0</v>
      </c>
      <c r="H10" s="84" t="str">
        <f aca="false">IF(E10&gt;2,"⚠ Überstunden",IF(E10&lt;-2,"⚠ Unterbesetzt","✓ OK"))</f>
        <v>⚠ Unterbesetzt</v>
      </c>
    </row>
    <row r="11" customFormat="false" ht="19.5" hidden="false" customHeight="true" outlineLevel="0" collapsed="false">
      <c r="A11" s="31" t="s">
        <v>35</v>
      </c>
      <c r="B11" s="85" t="str">
        <f aca="false">IFERROR(VLOOKUP(A11,Stammdaten!B$3:C$10,2,0),"?")</f>
        <v>Logistik</v>
      </c>
      <c r="C11" s="86" t="n">
        <f aca="false">IFERROR(VLOOKUP(A11,Stammdaten!B$3:E$10,3,0),"?")</f>
        <v>40</v>
      </c>
      <c r="D11" s="87" t="n">
        <f aca="false">IFERROR(VLOOKUP(A11,Wochenplan!A$4:W$11,23,0),0)</f>
        <v>0</v>
      </c>
      <c r="E11" s="88" t="n">
        <f aca="false">D11-C11</f>
        <v>-40</v>
      </c>
      <c r="F11" s="89" t="n">
        <f aca="false">IFERROR(VLOOKUP(A11,Stammdaten!B$3:F$10,4,0),0)</f>
        <v>21</v>
      </c>
      <c r="G11" s="83" t="n">
        <f aca="false">D11*F11</f>
        <v>0</v>
      </c>
      <c r="H11" s="90" t="str">
        <f aca="false">IF(E11&gt;2,"⚠ Überstunden",IF(E11&lt;-2,"⚠ Unterbesetzt","✓ OK"))</f>
        <v>⚠ Unterbesetzt</v>
      </c>
    </row>
    <row r="12" customFormat="false" ht="21.75" hidden="false" customHeight="true" outlineLevel="0" collapsed="false">
      <c r="A12" s="12" t="s">
        <v>107</v>
      </c>
      <c r="B12" s="12"/>
      <c r="C12" s="91" t="n">
        <f aca="false">SUM(C4:C11)</f>
        <v>280</v>
      </c>
      <c r="D12" s="92" t="n">
        <f aca="false">SUM(D4:D11)</f>
        <v>0</v>
      </c>
      <c r="E12" s="93" t="n">
        <f aca="false">SUM(E4:E11)</f>
        <v>-280</v>
      </c>
      <c r="F12" s="14" t="n">
        <f aca="false">AVERAGE(F4:F11)</f>
        <v>22</v>
      </c>
      <c r="G12" s="94" t="n">
        <f aca="false">SUM(G4:G11)</f>
        <v>0</v>
      </c>
      <c r="H12" s="15"/>
    </row>
    <row r="14" customFormat="false" ht="25.5" hidden="false" customHeight="true" outlineLevel="0" collapsed="false">
      <c r="A14" s="95" t="s">
        <v>145</v>
      </c>
      <c r="B14" s="95"/>
      <c r="C14" s="95"/>
      <c r="D14" s="95"/>
      <c r="E14" s="95"/>
      <c r="F14" s="95"/>
      <c r="G14" s="95"/>
      <c r="H14" s="95"/>
    </row>
    <row r="15" customFormat="false" ht="19.5" hidden="false" customHeight="true" outlineLevel="0" collapsed="false">
      <c r="A15" s="3" t="s">
        <v>146</v>
      </c>
      <c r="B15" s="3" t="s">
        <v>147</v>
      </c>
      <c r="D15" s="3"/>
      <c r="E15" s="3" t="s">
        <v>148</v>
      </c>
    </row>
    <row r="16" customFormat="false" ht="19.5" hidden="false" customHeight="true" outlineLevel="0" collapsed="false">
      <c r="A16" s="96" t="s">
        <v>149</v>
      </c>
      <c r="B16" s="96"/>
      <c r="C16" s="97" t="n">
        <f aca="false">D12</f>
        <v>0</v>
      </c>
      <c r="D16" s="98" t="s">
        <v>150</v>
      </c>
      <c r="E16" s="98"/>
      <c r="F16" s="98"/>
      <c r="G16" s="98"/>
      <c r="H16" s="98"/>
    </row>
    <row r="17" customFormat="false" ht="19.5" hidden="false" customHeight="true" outlineLevel="0" collapsed="false">
      <c r="A17" s="99" t="s">
        <v>151</v>
      </c>
      <c r="B17" s="99"/>
      <c r="C17" s="97" t="n">
        <f aca="false">C12</f>
        <v>280</v>
      </c>
      <c r="D17" s="98" t="s">
        <v>152</v>
      </c>
      <c r="E17" s="98"/>
      <c r="F17" s="98"/>
      <c r="G17" s="98"/>
      <c r="H17" s="98"/>
    </row>
    <row r="18" customFormat="false" ht="19.5" hidden="false" customHeight="true" outlineLevel="0" collapsed="false">
      <c r="A18" s="96" t="s">
        <v>153</v>
      </c>
      <c r="B18" s="96"/>
      <c r="C18" s="100" t="n">
        <f aca="false">D12-C12</f>
        <v>-280</v>
      </c>
      <c r="D18" s="98" t="s">
        <v>154</v>
      </c>
      <c r="E18" s="98"/>
      <c r="F18" s="98"/>
      <c r="G18" s="98"/>
      <c r="H18" s="98"/>
    </row>
    <row r="19" customFormat="false" ht="19.5" hidden="false" customHeight="true" outlineLevel="0" collapsed="false">
      <c r="A19" s="99" t="s">
        <v>155</v>
      </c>
      <c r="B19" s="99"/>
      <c r="C19" s="101" t="n">
        <f aca="false">G12</f>
        <v>0</v>
      </c>
      <c r="D19" s="98" t="s">
        <v>156</v>
      </c>
      <c r="E19" s="98"/>
      <c r="F19" s="98"/>
      <c r="G19" s="98"/>
      <c r="H19" s="98"/>
    </row>
    <row r="20" customFormat="false" ht="19.5" hidden="false" customHeight="true" outlineLevel="0" collapsed="false">
      <c r="A20" s="96" t="s">
        <v>157</v>
      </c>
      <c r="B20" s="96"/>
      <c r="C20" s="102" t="n">
        <f aca="false">AVERAGE(F4:F11)</f>
        <v>22</v>
      </c>
      <c r="D20" s="98" t="s">
        <v>158</v>
      </c>
      <c r="E20" s="98"/>
      <c r="F20" s="98"/>
      <c r="G20" s="98"/>
      <c r="H20" s="98"/>
    </row>
    <row r="21" customFormat="false" ht="19.5" hidden="false" customHeight="true" outlineLevel="0" collapsed="false">
      <c r="A21" s="99" t="s">
        <v>159</v>
      </c>
      <c r="B21" s="99"/>
      <c r="C21" s="103" t="n">
        <f aca="false">SUM(Schichtplan!I4:I11)</f>
        <v>16</v>
      </c>
      <c r="D21" s="98" t="s">
        <v>160</v>
      </c>
      <c r="E21" s="98"/>
      <c r="F21" s="98"/>
      <c r="G21" s="98"/>
      <c r="H21" s="98"/>
    </row>
    <row r="22" customFormat="false" ht="19.5" hidden="false" customHeight="true" outlineLevel="0" collapsed="false">
      <c r="A22" s="96" t="s">
        <v>161</v>
      </c>
      <c r="B22" s="96"/>
      <c r="C22" s="103" t="n">
        <f aca="false">SUM(Schichtplan!J4:J11)</f>
        <v>13</v>
      </c>
      <c r="D22" s="98" t="s">
        <v>162</v>
      </c>
      <c r="E22" s="98"/>
      <c r="F22" s="98"/>
      <c r="G22" s="98"/>
      <c r="H22" s="98"/>
    </row>
    <row r="23" customFormat="false" ht="19.5" hidden="false" customHeight="true" outlineLevel="0" collapsed="false">
      <c r="A23" s="99" t="s">
        <v>163</v>
      </c>
      <c r="B23" s="99"/>
      <c r="C23" s="103" t="n">
        <f aca="false">SUM(Schichtplan!K4:K11)</f>
        <v>4</v>
      </c>
      <c r="D23" s="98" t="s">
        <v>164</v>
      </c>
      <c r="E23" s="98"/>
      <c r="F23" s="98"/>
      <c r="G23" s="98"/>
      <c r="H23" s="98"/>
    </row>
    <row r="24" customFormat="false" ht="19.5" hidden="false" customHeight="true" outlineLevel="0" collapsed="false">
      <c r="A24" s="96" t="s">
        <v>165</v>
      </c>
      <c r="B24" s="96"/>
      <c r="C24" s="103" t="n">
        <f aca="false">SUM(Schichtplan!L4:L11)</f>
        <v>0</v>
      </c>
      <c r="D24" s="98" t="s">
        <v>166</v>
      </c>
      <c r="E24" s="98"/>
      <c r="F24" s="98"/>
      <c r="G24" s="98"/>
      <c r="H24" s="98"/>
    </row>
  </sheetData>
  <mergeCells count="22">
    <mergeCell ref="A1:H1"/>
    <mergeCell ref="A2:H2"/>
    <mergeCell ref="A12:B12"/>
    <mergeCell ref="A14:H14"/>
    <mergeCell ref="A16:B16"/>
    <mergeCell ref="D16:H16"/>
    <mergeCell ref="A17:B17"/>
    <mergeCell ref="D17:H17"/>
    <mergeCell ref="A18:B18"/>
    <mergeCell ref="D18:H18"/>
    <mergeCell ref="A19:B19"/>
    <mergeCell ref="D19:H19"/>
    <mergeCell ref="A20:B20"/>
    <mergeCell ref="D20:H20"/>
    <mergeCell ref="A21:B21"/>
    <mergeCell ref="D21:H21"/>
    <mergeCell ref="A22:B22"/>
    <mergeCell ref="D22:H22"/>
    <mergeCell ref="A23:B23"/>
    <mergeCell ref="D23:H23"/>
    <mergeCell ref="A24:B24"/>
    <mergeCell ref="D24:H24"/>
  </mergeCells>
  <conditionalFormatting sqref="H4:H11">
    <cfRule type="cellIs" priority="2" operator="equal" aboveAverage="0" equalAverage="0" bottom="0" percent="0" rank="0" text="" dxfId="1">
      <formula>"✓ OK"</formula>
    </cfRule>
  </conditionalFormatting>
  <conditionalFormatting sqref="E4:E11">
    <cfRule type="cellIs" priority="3" operator="greaterThan" aboveAverage="0" equalAverage="0" bottom="0" percent="0" rank="0" text="" dxfId="2">
      <formula>2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D1457"/>
    <pageSetUpPr fitToPage="false"/>
  </sheetPr>
  <dimension ref="A1:N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22"/>
    <col collapsed="false" customWidth="true" hidden="false" outlineLevel="0" max="13" min="2" style="1" width="8"/>
    <col collapsed="false" customWidth="true" hidden="false" outlineLevel="0" max="14" min="14" style="1" width="14"/>
  </cols>
  <sheetData>
    <row r="1" customFormat="false" ht="31.5" hidden="false" customHeight="true" outlineLevel="0" collapsed="false">
      <c r="A1" s="2" t="s">
        <v>167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21.75" hidden="false" customHeight="true" outlineLevel="0" collapsed="false">
      <c r="A2" s="22" t="s">
        <v>47</v>
      </c>
      <c r="B2" s="41" t="s">
        <v>168</v>
      </c>
      <c r="C2" s="41" t="s">
        <v>169</v>
      </c>
      <c r="D2" s="41" t="s">
        <v>170</v>
      </c>
      <c r="E2" s="41" t="s">
        <v>171</v>
      </c>
      <c r="F2" s="41" t="s">
        <v>172</v>
      </c>
      <c r="G2" s="41" t="s">
        <v>173</v>
      </c>
      <c r="H2" s="41" t="s">
        <v>174</v>
      </c>
      <c r="I2" s="41" t="s">
        <v>175</v>
      </c>
      <c r="J2" s="41" t="s">
        <v>176</v>
      </c>
      <c r="K2" s="41" t="s">
        <v>177</v>
      </c>
      <c r="L2" s="41" t="s">
        <v>178</v>
      </c>
      <c r="M2" s="41" t="s">
        <v>179</v>
      </c>
      <c r="N2" s="24" t="s">
        <v>180</v>
      </c>
    </row>
    <row r="3" customFormat="false" ht="15.75" hidden="false" customHeight="true" outlineLevel="0" collapsed="false">
      <c r="A3" s="16" t="s">
        <v>181</v>
      </c>
      <c r="B3" s="104" t="s">
        <v>182</v>
      </c>
      <c r="C3" s="105" t="s">
        <v>183</v>
      </c>
      <c r="D3" s="106" t="s">
        <v>184</v>
      </c>
      <c r="E3" s="107" t="s">
        <v>185</v>
      </c>
      <c r="F3" s="108" t="s">
        <v>186</v>
      </c>
    </row>
    <row r="4" customFormat="false" ht="19.5" hidden="false" customHeight="true" outlineLevel="0" collapsed="false">
      <c r="A4" s="25" t="s">
        <v>10</v>
      </c>
      <c r="B4" s="84" t="s">
        <v>74</v>
      </c>
      <c r="C4" s="84" t="s">
        <v>74</v>
      </c>
      <c r="D4" s="84" t="s">
        <v>74</v>
      </c>
      <c r="E4" s="109" t="s">
        <v>187</v>
      </c>
      <c r="F4" s="84" t="s">
        <v>74</v>
      </c>
      <c r="G4" s="109" t="s">
        <v>187</v>
      </c>
      <c r="H4" s="109" t="s">
        <v>187</v>
      </c>
      <c r="I4" s="84" t="s">
        <v>74</v>
      </c>
      <c r="J4" s="84" t="s">
        <v>74</v>
      </c>
      <c r="K4" s="84" t="s">
        <v>74</v>
      </c>
      <c r="L4" s="84" t="s">
        <v>74</v>
      </c>
      <c r="M4" s="109" t="s">
        <v>187</v>
      </c>
      <c r="N4" s="110" t="n">
        <f aca="false">COUNTIF(B4:M4,"U")+COUNTIF(B4:M4,"K")+COUNTIF(B4:M4,"F")+COUNTIF(B4:M4,"B")</f>
        <v>4</v>
      </c>
    </row>
    <row r="5" customFormat="false" ht="19.5" hidden="false" customHeight="true" outlineLevel="0" collapsed="false">
      <c r="A5" s="31" t="s">
        <v>15</v>
      </c>
      <c r="B5" s="84" t="s">
        <v>74</v>
      </c>
      <c r="C5" s="84" t="s">
        <v>74</v>
      </c>
      <c r="D5" s="109" t="s">
        <v>187</v>
      </c>
      <c r="E5" s="84" t="s">
        <v>74</v>
      </c>
      <c r="F5" s="84" t="s">
        <v>74</v>
      </c>
      <c r="G5" s="109" t="s">
        <v>187</v>
      </c>
      <c r="H5" s="84" t="s">
        <v>74</v>
      </c>
      <c r="I5" s="84" t="s">
        <v>74</v>
      </c>
      <c r="J5" s="109" t="s">
        <v>187</v>
      </c>
      <c r="K5" s="84" t="s">
        <v>74</v>
      </c>
      <c r="L5" s="84" t="s">
        <v>74</v>
      </c>
      <c r="M5" s="84" t="s">
        <v>74</v>
      </c>
      <c r="N5" s="110" t="n">
        <f aca="false">COUNTIF(B5:M5,"U")+COUNTIF(B5:M5,"K")+COUNTIF(B5:M5,"F")+COUNTIF(B5:M5,"B")</f>
        <v>3</v>
      </c>
    </row>
    <row r="6" customFormat="false" ht="19.5" hidden="false" customHeight="true" outlineLevel="0" collapsed="false">
      <c r="A6" s="25" t="s">
        <v>19</v>
      </c>
      <c r="B6" s="109" t="s">
        <v>187</v>
      </c>
      <c r="C6" s="84" t="s">
        <v>74</v>
      </c>
      <c r="D6" s="84" t="s">
        <v>74</v>
      </c>
      <c r="E6" s="84" t="s">
        <v>74</v>
      </c>
      <c r="F6" s="109" t="s">
        <v>187</v>
      </c>
      <c r="G6" s="84" t="s">
        <v>74</v>
      </c>
      <c r="H6" s="84" t="s">
        <v>74</v>
      </c>
      <c r="I6" s="109" t="s">
        <v>187</v>
      </c>
      <c r="J6" s="84" t="s">
        <v>74</v>
      </c>
      <c r="K6" s="84" t="s">
        <v>74</v>
      </c>
      <c r="L6" s="109" t="s">
        <v>187</v>
      </c>
      <c r="M6" s="84" t="s">
        <v>74</v>
      </c>
      <c r="N6" s="110" t="n">
        <f aca="false">COUNTIF(B6:M6,"U")+COUNTIF(B6:M6,"K")+COUNTIF(B6:M6,"F")+COUNTIF(B6:M6,"B")</f>
        <v>4</v>
      </c>
    </row>
    <row r="7" customFormat="false" ht="19.5" hidden="false" customHeight="true" outlineLevel="0" collapsed="false">
      <c r="A7" s="31" t="s">
        <v>22</v>
      </c>
      <c r="B7" s="84" t="s">
        <v>74</v>
      </c>
      <c r="C7" s="109" t="s">
        <v>187</v>
      </c>
      <c r="D7" s="84" t="s">
        <v>74</v>
      </c>
      <c r="E7" s="84" t="s">
        <v>74</v>
      </c>
      <c r="F7" s="84" t="s">
        <v>74</v>
      </c>
      <c r="G7" s="84" t="s">
        <v>74</v>
      </c>
      <c r="H7" s="109" t="s">
        <v>187</v>
      </c>
      <c r="I7" s="84" t="s">
        <v>74</v>
      </c>
      <c r="J7" s="84" t="s">
        <v>74</v>
      </c>
      <c r="K7" s="109" t="s">
        <v>187</v>
      </c>
      <c r="L7" s="84" t="s">
        <v>74</v>
      </c>
      <c r="M7" s="84" t="s">
        <v>74</v>
      </c>
      <c r="N7" s="110" t="n">
        <f aca="false">COUNTIF(B7:M7,"U")+COUNTIF(B7:M7,"K")+COUNTIF(B7:M7,"F")+COUNTIF(B7:M7,"B")</f>
        <v>3</v>
      </c>
    </row>
    <row r="8" customFormat="false" ht="19.5" hidden="false" customHeight="true" outlineLevel="0" collapsed="false">
      <c r="A8" s="25" t="s">
        <v>24</v>
      </c>
      <c r="B8" s="84" t="s">
        <v>74</v>
      </c>
      <c r="C8" s="84" t="s">
        <v>74</v>
      </c>
      <c r="D8" s="84" t="s">
        <v>74</v>
      </c>
      <c r="E8" s="109" t="s">
        <v>187</v>
      </c>
      <c r="F8" s="84" t="s">
        <v>74</v>
      </c>
      <c r="G8" s="84" t="s">
        <v>74</v>
      </c>
      <c r="H8" s="84" t="s">
        <v>74</v>
      </c>
      <c r="I8" s="109" t="s">
        <v>187</v>
      </c>
      <c r="J8" s="84" t="s">
        <v>74</v>
      </c>
      <c r="K8" s="84" t="s">
        <v>74</v>
      </c>
      <c r="L8" s="84" t="s">
        <v>74</v>
      </c>
      <c r="M8" s="84" t="s">
        <v>74</v>
      </c>
      <c r="N8" s="110" t="n">
        <f aca="false">COUNTIF(B8:M8,"U")+COUNTIF(B8:M8,"K")+COUNTIF(B8:M8,"F")+COUNTIF(B8:M8,"B")</f>
        <v>2</v>
      </c>
    </row>
    <row r="9" customFormat="false" ht="19.5" hidden="false" customHeight="true" outlineLevel="0" collapsed="false">
      <c r="A9" s="31" t="s">
        <v>29</v>
      </c>
      <c r="B9" s="84" t="s">
        <v>74</v>
      </c>
      <c r="C9" s="84" t="s">
        <v>74</v>
      </c>
      <c r="D9" s="109" t="s">
        <v>187</v>
      </c>
      <c r="E9" s="84" t="s">
        <v>74</v>
      </c>
      <c r="F9" s="84" t="s">
        <v>74</v>
      </c>
      <c r="G9" s="84" t="s">
        <v>74</v>
      </c>
      <c r="H9" s="84" t="s">
        <v>74</v>
      </c>
      <c r="I9" s="84" t="s">
        <v>74</v>
      </c>
      <c r="J9" s="109" t="s">
        <v>187</v>
      </c>
      <c r="K9" s="84" t="s">
        <v>74</v>
      </c>
      <c r="L9" s="84" t="s">
        <v>74</v>
      </c>
      <c r="M9" s="84" t="s">
        <v>74</v>
      </c>
      <c r="N9" s="110" t="n">
        <f aca="false">COUNTIF(B9:M9,"U")+COUNTIF(B9:M9,"K")+COUNTIF(B9:M9,"F")+COUNTIF(B9:M9,"B")</f>
        <v>2</v>
      </c>
    </row>
    <row r="10" customFormat="false" ht="19.5" hidden="false" customHeight="true" outlineLevel="0" collapsed="false">
      <c r="A10" s="25" t="s">
        <v>32</v>
      </c>
      <c r="B10" s="109" t="s">
        <v>187</v>
      </c>
      <c r="C10" s="84" t="s">
        <v>74</v>
      </c>
      <c r="D10" s="84" t="s">
        <v>74</v>
      </c>
      <c r="E10" s="84" t="s">
        <v>74</v>
      </c>
      <c r="F10" s="84" t="s">
        <v>74</v>
      </c>
      <c r="G10" s="109" t="s">
        <v>187</v>
      </c>
      <c r="H10" s="84" t="s">
        <v>74</v>
      </c>
      <c r="I10" s="84" t="s">
        <v>74</v>
      </c>
      <c r="J10" s="84" t="s">
        <v>74</v>
      </c>
      <c r="K10" s="84" t="s">
        <v>74</v>
      </c>
      <c r="L10" s="109" t="s">
        <v>187</v>
      </c>
      <c r="M10" s="84" t="s">
        <v>74</v>
      </c>
      <c r="N10" s="110" t="n">
        <f aca="false">COUNTIF(B10:M10,"U")+COUNTIF(B10:M10,"K")+COUNTIF(B10:M10,"F")+COUNTIF(B10:M10,"B")</f>
        <v>3</v>
      </c>
    </row>
    <row r="11" customFormat="false" ht="19.5" hidden="false" customHeight="true" outlineLevel="0" collapsed="false">
      <c r="A11" s="31" t="s">
        <v>35</v>
      </c>
      <c r="B11" s="84" t="s">
        <v>74</v>
      </c>
      <c r="C11" s="84" t="s">
        <v>74</v>
      </c>
      <c r="D11" s="84" t="s">
        <v>74</v>
      </c>
      <c r="E11" s="84" t="s">
        <v>74</v>
      </c>
      <c r="F11" s="109" t="s">
        <v>187</v>
      </c>
      <c r="G11" s="84" t="s">
        <v>74</v>
      </c>
      <c r="H11" s="84" t="s">
        <v>74</v>
      </c>
      <c r="I11" s="109" t="s">
        <v>187</v>
      </c>
      <c r="J11" s="84" t="s">
        <v>74</v>
      </c>
      <c r="K11" s="84" t="s">
        <v>74</v>
      </c>
      <c r="L11" s="84" t="s">
        <v>74</v>
      </c>
      <c r="M11" s="109" t="s">
        <v>187</v>
      </c>
      <c r="N11" s="110" t="n">
        <f aca="false">COUNTIF(B11:M11,"U")+COUNTIF(B11:M11,"K")+COUNTIF(B11:M11,"F")+COUNTIF(B11:M11,"B")</f>
        <v>3</v>
      </c>
    </row>
  </sheetData>
  <mergeCells count="1">
    <mergeCell ref="A1:N1"/>
  </mergeCells>
  <dataValidations count="1">
    <dataValidation allowBlank="true" errorStyle="stop" operator="between" showDropDown="false" showErrorMessage="false" showInputMessage="false" sqref="B4:M11" type="list">
      <formula1>"U,K,F,B,–"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55A64"/>
    <pageSetUpPr fitToPage="false"/>
  </sheetPr>
  <dimension ref="A1:F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22"/>
    <col collapsed="false" customWidth="true" hidden="false" outlineLevel="0" max="2" min="2" style="1" width="24"/>
    <col collapsed="false" customWidth="true" hidden="false" outlineLevel="0" max="3" min="3" style="1" width="28"/>
    <col collapsed="false" customWidth="true" hidden="false" outlineLevel="0" max="4" min="4" style="1" width="20"/>
    <col collapsed="false" customWidth="true" hidden="false" outlineLevel="0" max="5" min="5" style="1" width="18"/>
    <col collapsed="false" customWidth="true" hidden="false" outlineLevel="0" max="6" min="6" style="1" width="12"/>
  </cols>
  <sheetData>
    <row r="1" customFormat="false" ht="36" hidden="false" customHeight="true" outlineLevel="0" collapsed="false">
      <c r="A1" s="111" t="s">
        <v>188</v>
      </c>
      <c r="B1" s="111"/>
      <c r="C1" s="111"/>
      <c r="D1" s="111"/>
      <c r="E1" s="111"/>
      <c r="F1" s="111"/>
    </row>
    <row r="2" customFormat="false" ht="21.75" hidden="false" customHeight="true" outlineLevel="0" collapsed="false">
      <c r="A2" s="22" t="s">
        <v>189</v>
      </c>
      <c r="B2" s="22" t="s">
        <v>190</v>
      </c>
      <c r="C2" s="112" t="s">
        <v>191</v>
      </c>
      <c r="D2" s="112"/>
      <c r="E2" s="112"/>
      <c r="F2" s="112"/>
    </row>
    <row r="3" customFormat="false" ht="39.75" hidden="false" customHeight="true" outlineLevel="0" collapsed="false">
      <c r="A3" s="113" t="s">
        <v>192</v>
      </c>
      <c r="B3" s="5" t="s">
        <v>193</v>
      </c>
      <c r="C3" s="114" t="s">
        <v>194</v>
      </c>
      <c r="D3" s="114"/>
      <c r="E3" s="114"/>
      <c r="F3" s="114"/>
    </row>
    <row r="4" customFormat="false" ht="39.75" hidden="false" customHeight="true" outlineLevel="0" collapsed="false">
      <c r="A4" s="115" t="s">
        <v>195</v>
      </c>
      <c r="B4" s="9" t="s">
        <v>196</v>
      </c>
      <c r="C4" s="116" t="s">
        <v>197</v>
      </c>
      <c r="D4" s="116"/>
      <c r="E4" s="116"/>
      <c r="F4" s="116"/>
    </row>
    <row r="5" customFormat="false" ht="39.75" hidden="false" customHeight="true" outlineLevel="0" collapsed="false">
      <c r="A5" s="113" t="s">
        <v>198</v>
      </c>
      <c r="B5" s="5" t="s">
        <v>199</v>
      </c>
      <c r="C5" s="114" t="s">
        <v>200</v>
      </c>
      <c r="D5" s="114"/>
      <c r="E5" s="114"/>
      <c r="F5" s="114"/>
    </row>
    <row r="6" customFormat="false" ht="39.75" hidden="false" customHeight="true" outlineLevel="0" collapsed="false">
      <c r="A6" s="115" t="s">
        <v>201</v>
      </c>
      <c r="B6" s="9" t="s">
        <v>202</v>
      </c>
      <c r="C6" s="116" t="s">
        <v>203</v>
      </c>
      <c r="D6" s="116"/>
      <c r="E6" s="116"/>
      <c r="F6" s="116"/>
    </row>
    <row r="7" customFormat="false" ht="39.75" hidden="false" customHeight="true" outlineLevel="0" collapsed="false">
      <c r="A7" s="113" t="s">
        <v>204</v>
      </c>
      <c r="B7" s="5" t="s">
        <v>205</v>
      </c>
      <c r="C7" s="114" t="s">
        <v>206</v>
      </c>
      <c r="D7" s="114"/>
      <c r="E7" s="114"/>
      <c r="F7" s="114"/>
    </row>
    <row r="8" customFormat="false" ht="39.75" hidden="false" customHeight="true" outlineLevel="0" collapsed="false">
      <c r="A8" s="115" t="s">
        <v>207</v>
      </c>
      <c r="B8" s="9" t="s">
        <v>208</v>
      </c>
      <c r="C8" s="116" t="s">
        <v>209</v>
      </c>
      <c r="D8" s="116"/>
      <c r="E8" s="116"/>
      <c r="F8" s="116"/>
    </row>
    <row r="10" customFormat="false" ht="27.75" hidden="false" customHeight="true" outlineLevel="0" collapsed="false">
      <c r="A10" s="112" t="s">
        <v>210</v>
      </c>
      <c r="B10" s="112"/>
      <c r="C10" s="112"/>
      <c r="D10" s="112"/>
      <c r="E10" s="112"/>
      <c r="F10" s="112"/>
    </row>
    <row r="11" customFormat="false" ht="21.75" hidden="false" customHeight="true" outlineLevel="0" collapsed="false">
      <c r="A11" s="117" t="s">
        <v>211</v>
      </c>
      <c r="B11" s="118" t="s">
        <v>212</v>
      </c>
      <c r="C11" s="118"/>
      <c r="D11" s="118"/>
      <c r="E11" s="118"/>
      <c r="F11" s="118"/>
    </row>
    <row r="12" customFormat="false" ht="21.75" hidden="false" customHeight="true" outlineLevel="0" collapsed="false">
      <c r="A12" s="119" t="s">
        <v>213</v>
      </c>
      <c r="B12" s="118" t="s">
        <v>214</v>
      </c>
      <c r="C12" s="118"/>
      <c r="D12" s="118"/>
      <c r="E12" s="118"/>
      <c r="F12" s="118"/>
    </row>
    <row r="13" customFormat="false" ht="21.75" hidden="false" customHeight="true" outlineLevel="0" collapsed="false">
      <c r="A13" s="120" t="s">
        <v>215</v>
      </c>
      <c r="B13" s="118" t="s">
        <v>216</v>
      </c>
      <c r="C13" s="118"/>
      <c r="D13" s="118"/>
      <c r="E13" s="118"/>
      <c r="F13" s="118"/>
    </row>
  </sheetData>
  <mergeCells count="12">
    <mergeCell ref="A1:F1"/>
    <mergeCell ref="C2:F2"/>
    <mergeCell ref="C3:F3"/>
    <mergeCell ref="C4:F4"/>
    <mergeCell ref="C5:F5"/>
    <mergeCell ref="C6:F6"/>
    <mergeCell ref="C7:F7"/>
    <mergeCell ref="C8:F8"/>
    <mergeCell ref="A10:F10"/>
    <mergeCell ref="B11:F11"/>
    <mergeCell ref="B12:F12"/>
    <mergeCell ref="B13:F1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2026-03-16T07:05:47Z</dcterms:created>
  <dc:creator>openpyxl</dc:creator>
  <dc:description/>
  <dc:language>en-US</dc:language>
  <cp:lastModifiedBy/>
  <dcterms:modified xsi:type="dcterms:W3CDTF">2026-03-16T07:06:29Z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