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ftragserteilung" sheetId="1" state="visible" r:id="rId2"/>
    <sheet name="Risiko-Kalkulator" sheetId="2" state="visible" r:id="rId3"/>
    <sheet name="Checkliste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<sst xmlns="http://schemas.openxmlformats.org/spreadsheetml/2006/main" count="143" uniqueCount="125">
  <si>
    <t xml:space="preserve">AUFTRAGSERTEILUNG</t>
  </si>
  <si>
    <t xml:space="preserve">Rechtsverbindliche Bestellvorlage gemäß HGB</t>
  </si>
  <si>
    <t xml:space="preserve">A  VERTRAGSPARTEIEN</t>
  </si>
  <si>
    <t xml:space="preserve">AUFTRAGGEBER (Käufer)</t>
  </si>
  <si>
    <t xml:space="preserve">AUFTRAGNEHMER (Lieferant)</t>
  </si>
  <si>
    <t xml:space="preserve">Firma / Vollständige Firmierung</t>
  </si>
  <si>
    <t xml:space="preserve">Straße und Hausnummer</t>
  </si>
  <si>
    <t xml:space="preserve">PLZ / Ort</t>
  </si>
  <si>
    <t xml:space="preserve">Ansprechpartner</t>
  </si>
  <si>
    <t xml:space="preserve">USt-IdNr.</t>
  </si>
  <si>
    <t xml:space="preserve">B  AUFTRAGSDATEN</t>
  </si>
  <si>
    <t xml:space="preserve">Auftragsdatum</t>
  </si>
  <si>
    <t xml:space="preserve">[Datum der Auftragserteilung]</t>
  </si>
  <si>
    <t xml:space="preserve">Pflichtangabe</t>
  </si>
  <si>
    <t xml:space="preserve">Angebotsnummer</t>
  </si>
  <si>
    <t xml:space="preserve">[Angebotsnummer]</t>
  </si>
  <si>
    <t xml:space="preserve">Angebotsdatum</t>
  </si>
  <si>
    <t xml:space="preserve">[Datum des Angebots]</t>
  </si>
  <si>
    <t xml:space="preserve">Unsere Bestellnummer</t>
  </si>
  <si>
    <t xml:space="preserve">[Interne Bestellnummer]</t>
  </si>
  <si>
    <t xml:space="preserve">Optional</t>
  </si>
  <si>
    <t xml:space="preserve">Ihr Ansprechpartner</t>
  </si>
  <si>
    <t xml:space="preserve">[Name Ansprechpartner Lieferant]</t>
  </si>
  <si>
    <t xml:space="preserve">C  AUFTRAGSDETAILS – POSITIONEN</t>
  </si>
  <si>
    <t xml:space="preserve">Pos.</t>
  </si>
  <si>
    <t xml:space="preserve">Artikelbezeichnung / Leistung</t>
  </si>
  <si>
    <t xml:space="preserve">Menge</t>
  </si>
  <si>
    <t xml:space="preserve">EP (EUR netto)</t>
  </si>
  <si>
    <t xml:space="preserve">GP (EUR netto)</t>
  </si>
  <si>
    <t xml:space="preserve">Gesamtauftragswert NETTO</t>
  </si>
  <si>
    <t xml:space="preserve">Mehrwertsteuer</t>
  </si>
  <si>
    <t xml:space="preserve">Gesamtauftragswert BRUTTO</t>
  </si>
  <si>
    <t xml:space="preserve">D  LIEFER- UND LEISTUNGSBEDINGUNGEN</t>
  </si>
  <si>
    <t xml:space="preserve">Liefertermin (verbindlich)</t>
  </si>
  <si>
    <t xml:space="preserve">[TT.MM.JJJJ]</t>
  </si>
  <si>
    <t xml:space="preserve">Lieferadresse</t>
  </si>
  <si>
    <t xml:space="preserve">[Straße, PLZ Ort]</t>
  </si>
  <si>
    <t xml:space="preserve">Incoterms (int. Geschäfte)</t>
  </si>
  <si>
    <t xml:space="preserve">[z.B. DDP, CIF, EXW]</t>
  </si>
  <si>
    <t xml:space="preserve">Bei Bedarf</t>
  </si>
  <si>
    <t xml:space="preserve">Verpackungsvorschriften</t>
  </si>
  <si>
    <t xml:space="preserve">[Optional]</t>
  </si>
  <si>
    <t xml:space="preserve">E  ZAHLUNGSBEDINGUNGEN</t>
  </si>
  <si>
    <t xml:space="preserve">Zahlungsziel (Tage netto)</t>
  </si>
  <si>
    <t xml:space="preserve">[z.B. 30]</t>
  </si>
  <si>
    <t xml:space="preserve">Skonto (%)</t>
  </si>
  <si>
    <t xml:space="preserve">[z.B. 2%]</t>
  </si>
  <si>
    <t xml:space="preserve">Skonto-Frist (Tage)</t>
  </si>
  <si>
    <t xml:space="preserve">[z.B. 14]</t>
  </si>
  <si>
    <t xml:space="preserve">Zahlungsart</t>
  </si>
  <si>
    <t xml:space="preserve">[Überweisung / SEPA]</t>
  </si>
  <si>
    <t xml:space="preserve">IBAN / BIC</t>
  </si>
  <si>
    <t xml:space="preserve">[Bankverbindung Lieferant]</t>
  </si>
  <si>
    <t xml:space="preserve">F  SONSTIGE VEREINBARUNGEN &amp; AGB</t>
  </si>
  <si>
    <t xml:space="preserve">Einkaufsbedingungen (AGB)</t>
  </si>
  <si>
    <t xml:space="preserve">[Anlage 1 beigefügt: Ja/Nein]</t>
  </si>
  <si>
    <t xml:space="preserve">Konfliktregel AGBs</t>
  </si>
  <si>
    <t xml:space="preserve">[Einkaufsbedingungen des AG haben Vorrang]</t>
  </si>
  <si>
    <t xml:space="preserve">Empfehlung</t>
  </si>
  <si>
    <t xml:space="preserve">Sonstige Abrede</t>
  </si>
  <si>
    <t xml:space="preserve">[z.B. Frei-Haus-Lieferung, Verpackung]</t>
  </si>
  <si>
    <t xml:space="preserve">Schriftl. festhalten!</t>
  </si>
  <si>
    <t xml:space="preserve">G  AUFTRAGSBESTÄTIGUNG</t>
  </si>
  <si>
    <t xml:space="preserve">Bestätigungsfrist (Werktage)</t>
  </si>
  <si>
    <t xml:space="preserve">[z.B. 3]</t>
  </si>
  <si>
    <t xml:space="preserve">Pflichtangabe!</t>
  </si>
  <si>
    <t xml:space="preserve">Bestätigungsform</t>
  </si>
  <si>
    <t xml:space="preserve">Schriftlich (E-Mail oder Brief)</t>
  </si>
  <si>
    <t xml:space="preserve">H  UNTERSCHRIFTEN</t>
  </si>
  <si>
    <t xml:space="preserve">Ort, Datum: ___________________
Unterschrift Auftraggeber: ___________________</t>
  </si>
  <si>
    <t xml:space="preserve">Ort, Datum: ___________________
Unterschrift Auftragnehmer: ___________________</t>
  </si>
  <si>
    <t xml:space="preserve">Farbcodierung:   Blau = Manuelle Eingabe   |   Gelb = Wichtige Annahme (bitte prüfen)   |   Schwarz = Berechnete Formel</t>
  </si>
  <si>
    <t xml:space="preserve">RISIKO-KALKULATOR: KOSTEN DURCH AUFTRAGSVERZÖGERUNG</t>
  </si>
  <si>
    <t xml:space="preserve">Berechnung der kalkulatorischen Opportunitätskosten / Verzugszinskosten bei Projektstillstand</t>
  </si>
  <si>
    <t xml:space="preserve">EINGABEN (bitte anpassen)</t>
  </si>
  <si>
    <t xml:space="preserve">Auftragswert (EUR)</t>
  </si>
  <si>
    <t xml:space="preserve">Gesamtauftragswert netto</t>
  </si>
  <si>
    <t xml:space="preserve">Verzögerung (Tage)</t>
  </si>
  <si>
    <t xml:space="preserve">Tage des Projektstillstands</t>
  </si>
  <si>
    <t xml:space="preserve">Kalk. Zinssatz (% p.a.)</t>
  </si>
  <si>
    <t xml:space="preserve">Opportunitätskosten / Marktzins p.a.</t>
  </si>
  <si>
    <t xml:space="preserve">BERECHNETE ERGEBNISSE</t>
  </si>
  <si>
    <t xml:space="preserve">Tageskosten (EUR/Tag)</t>
  </si>
  <si>
    <t xml:space="preserve">Kalk. Liquiditätsverlust (EUR)</t>
  </si>
  <si>
    <t xml:space="preserve">Anteil am Auftragswert (%)</t>
  </si>
  <si>
    <t xml:space="preserve">Hochgerechneter Jahresverlust (EUR)</t>
  </si>
  <si>
    <t xml:space="preserve">SENSITIVITÄTSANALYSE – Kalk. Verlust nach Verzögerungsdauer (EUR)</t>
  </si>
  <si>
    <t xml:space="preserve">Verzögerung \ Zinssatz</t>
  </si>
  <si>
    <t xml:space="preserve">5 Tage</t>
  </si>
  <si>
    <t xml:space="preserve">10 Tage</t>
  </si>
  <si>
    <t xml:space="preserve">15 Tage</t>
  </si>
  <si>
    <t xml:space="preserve">20 Tage</t>
  </si>
  <si>
    <t xml:space="preserve">30 Tage</t>
  </si>
  <si>
    <t xml:space="preserve">45 Tage</t>
  </si>
  <si>
    <t xml:space="preserve">60 Tage</t>
  </si>
  <si>
    <t xml:space="preserve">90 Tage</t>
  </si>
  <si>
    <t xml:space="preserve">Gelb = Eingabefelder (anpassen)   |   Schwarz = Berechnete Formeln   |   Sensitivitätstabelle basiert auf aktuellem Auftragswert</t>
  </si>
  <si>
    <t xml:space="preserve">CHECKLISTE VOR DEM ABSENDEN DER AUFTRAGSERTEILUNG</t>
  </si>
  <si>
    <t xml:space="preserve">4-Punkte-Checkliste – Erst wenn alle Punkte ERLEDIGT sind, verlässt das Dokument das Haus</t>
  </si>
  <si>
    <t xml:space="preserve">#</t>
  </si>
  <si>
    <t xml:space="preserve">Prüfpunkt</t>
  </si>
  <si>
    <t xml:space="preserve">Beschreibung / Hinweis</t>
  </si>
  <si>
    <t xml:space="preserve">Status</t>
  </si>
  <si>
    <t xml:space="preserve">Angebotsbezug</t>
  </si>
  <si>
    <t xml:space="preserve">Ist die Angebotsnummer und das Angebotsdatum korrekt zitiert?</t>
  </si>
  <si>
    <t xml:space="preserve">Offen</t>
  </si>
  <si>
    <t xml:space="preserve">Preise &amp; Konditionen</t>
  </si>
  <si>
    <t xml:space="preserve">Sind Netto-Preise, MwSt-Satz und Zahlungsziele (inkl. Skonto) eindeutig definiert?</t>
  </si>
  <si>
    <t xml:space="preserve">Liefertermin</t>
  </si>
  <si>
    <t xml:space="preserve">Ist ein konkretes verbindliches Datum oder eine klare Frist genannt?</t>
  </si>
  <si>
    <t xml:space="preserve">Bestätigungsfrist</t>
  </si>
  <si>
    <t xml:space="preserve">Wurde eine Frist (Werktage) für die Auftragsbestätigung durch den Lieferanten gesetzt?</t>
  </si>
  <si>
    <t xml:space="preserve">Gesamtstatus (bereit zum Versand, wenn alle 4 Punkte erledigt)</t>
  </si>
  <si>
    <t xml:space="preserve">HÄUFIGE FEHLER BEI DER AUFTRAGSERTEILUNG (Vermeidungshinweise)</t>
  </si>
  <si>
    <t xml:space="preserve">Fehlende Bestätigungsfrist</t>
  </si>
  <si>
    <t xml:space="preserve">Definieren Sie immer, bis wann der Lieferant den Auftrag schriftlich bestätigen muss.</t>
  </si>
  <si>
    <t xml:space="preserve">Kollidierende AGBs</t>
  </si>
  <si>
    <t xml:space="preserve">Klären Sie im Vorfeld, wessen AGBs Vorrang haben (Einkaufsbedingungen des AG empfohlen).</t>
  </si>
  <si>
    <t xml:space="preserve">Mündliche Nebenabreden</t>
  </si>
  <si>
    <t xml:space="preserve">Dokumentieren Sie JEDE Abweichung vom Angebot schriftlich – mündliche Abreden existieren nicht.</t>
  </si>
  <si>
    <t xml:space="preserve">Unklare Leistungsbeschreibung</t>
  </si>
  <si>
    <t xml:space="preserve">Exakte Mengen, Artikelnummern und Qualitätsstandards reduzieren Lieferstreitigkeiten erheblich.</t>
  </si>
  <si>
    <t xml:space="preserve">Fehlende Preisangaben</t>
  </si>
  <si>
    <t xml:space="preserve">Netto-/Bruttopreise, Rabatte und Zahlungsziele müssen zweifelsfrei festgehalten werden.</t>
  </si>
  <si>
    <t xml:space="preserve">Gelb = Felder die manuell angepasst werden müssen   |   Schwarz = Berechnete Formeln   |   Rot = Wichtige Fehlervermeidungshinweise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</si>
</sst>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"/>
    <numFmt numFmtId="166" formatCode="#,##0.00;\(#,##0.00\);\-"/>
    <numFmt numFmtId="167" formatCode="0%"/>
    <numFmt numFmtId="168" formatCode="#,##0;\(#,##0\);\-"/>
    <numFmt numFmtId="169" formatCode="0.00%"/>
    <numFmt numFmtId="170" formatCode="0.00%;\(0.00%\);\-"/>
    <numFmt numFmtId="171" formatCode="0.0%"/>
  </numFmts>
  <fonts count="3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2E75B6"/>
      <name val="Arial"/>
      <family val="0"/>
      <charset val="1"/>
    </font>
    <font>
      <sz val="9"/>
      <color rgb="FF404040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9"/>
      <color rgb="FF40404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8"/>
      <color rgb="FF80808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sz val="10"/>
      <color rgb="FF404040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40404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9"/>
      <color rgb="FF1F3864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C00000"/>
      <name val="Arial"/>
      <family val="0"/>
      <charset val="1"/>
    </font>
    <font>
      <b val="true"/>
      <sz val="9"/>
      <color rgb="FFC00000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5FA3"/>
        <bgColor rgb="FF2E75B6"/>
      </patternFill>
    </fill>
    <fill>
      <patternFill patternType="solid">
        <fgColor rgb="FF2E75B6"/>
        <bgColor rgb="FF2E5FA3"/>
      </patternFill>
    </fill>
    <fill>
      <patternFill patternType="solid">
        <fgColor rgb="FFD9E1F2"/>
        <bgColor rgb="FFE2EEF9"/>
      </patternFill>
    </fill>
    <fill>
      <patternFill patternType="solid">
        <fgColor rgb="FFF2F2F2"/>
        <bgColor rgb="FFEBF3FB"/>
      </patternFill>
    </fill>
    <fill>
      <patternFill patternType="solid">
        <fgColor rgb="FFEBF3FB"/>
        <bgColor rgb="FFF2F2F2"/>
      </patternFill>
    </fill>
    <fill>
      <patternFill patternType="solid">
        <fgColor rgb="FFFFFFFF"/>
        <bgColor rgb="FFF7F9FC"/>
      </patternFill>
    </fill>
    <fill>
      <patternFill patternType="solid">
        <fgColor rgb="FFF7F9F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2EEF9"/>
        <bgColor rgb="FFEBF3FB"/>
      </patternFill>
    </fill>
    <fill>
      <patternFill patternType="solid">
        <fgColor rgb="FFC00000"/>
        <bgColor rgb="FF800000"/>
      </patternFill>
    </fill>
    <fill>
      <patternFill patternType="solid">
        <fgColor rgb="FFFFF2F2"/>
        <bgColor rgb="FFF2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9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9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5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5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6" fillId="5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6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5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top" textRotation="0" wrapText="true" indent="1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22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8" fontId="22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22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3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25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3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1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6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15" fillId="8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28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11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15" fillId="9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5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1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9" fillId="8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15" fillId="8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9" fillId="13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15" fillId="13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F2"/>
      <rgbColor rgb="FFE2EEF9"/>
      <rgbColor rgb="FF660066"/>
      <rgbColor rgb="FFFF8080"/>
      <rgbColor rgb="FF2E5FA3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3FB"/>
      <rgbColor rgb="FFF2F2F2"/>
      <rgbColor rgb="FFF7F9FC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40"/>
    <col collapsed="false" customWidth="true" hidden="false" outlineLevel="0" max="6" min="4" style="0" width="14"/>
    <col collapsed="false" customWidth="true" hidden="false" outlineLevel="0" max="7" min="7" style="0" width="3"/>
  </cols>
  <sheetData>
    <row r="1" customFormat="false" ht="7.5" hidden="false" customHeight="true" outlineLevel="0" collapsed="false"/>
    <row r="2" customFormat="false" ht="36" hidden="false" customHeight="true" outlineLevel="0" collapsed="false">
      <c r="B2" s="1" t="s">
        <v>0</v>
      </c>
      <c r="C2" s="1"/>
      <c r="D2" s="1"/>
      <c r="E2" s="1"/>
      <c r="F2" s="1"/>
    </row>
    <row r="3" customFormat="false" ht="7.5" hidden="false" customHeight="true" outlineLevel="0" collapsed="false"/>
    <row r="4" customFormat="false" ht="18" hidden="false" customHeight="true" outlineLevel="0" collapsed="false">
      <c r="B4" s="2" t="s">
        <v>1</v>
      </c>
      <c r="C4" s="2"/>
      <c r="D4" s="2"/>
      <c r="E4" s="2"/>
      <c r="F4" s="2"/>
    </row>
    <row r="5" customFormat="false" ht="19.5" hidden="false" customHeight="true" outlineLevel="0" collapsed="false">
      <c r="B5" s="3" t="s">
        <v>2</v>
      </c>
      <c r="C5" s="3"/>
      <c r="D5" s="3"/>
      <c r="E5" s="3"/>
      <c r="F5" s="3"/>
    </row>
    <row r="6" customFormat="false" ht="15" hidden="false" customHeight="true" outlineLevel="0" collapsed="false">
      <c r="B6" s="4" t="s">
        <v>3</v>
      </c>
      <c r="C6" s="4"/>
      <c r="D6" s="4" t="s">
        <v>4</v>
      </c>
      <c r="E6" s="4"/>
      <c r="F6" s="4"/>
    </row>
    <row r="7" customFormat="false" ht="18" hidden="false" customHeight="true" outlineLevel="0" collapsed="false">
      <c r="B7" s="5" t="s">
        <v>5</v>
      </c>
      <c r="C7" s="6"/>
      <c r="D7" s="5" t="s">
        <v>5</v>
      </c>
      <c r="E7" s="6"/>
      <c r="F7" s="6"/>
    </row>
    <row r="8" customFormat="false" ht="18" hidden="false" customHeight="true" outlineLevel="0" collapsed="false">
      <c r="B8" s="5" t="s">
        <v>6</v>
      </c>
      <c r="C8" s="6"/>
      <c r="D8" s="5" t="s">
        <v>6</v>
      </c>
      <c r="E8" s="6"/>
      <c r="F8" s="6"/>
    </row>
    <row r="9" customFormat="false" ht="18" hidden="false" customHeight="true" outlineLevel="0" collapsed="false">
      <c r="B9" s="5" t="s">
        <v>7</v>
      </c>
      <c r="C9" s="6"/>
      <c r="D9" s="5" t="s">
        <v>7</v>
      </c>
      <c r="E9" s="6"/>
      <c r="F9" s="6"/>
    </row>
    <row r="10" customFormat="false" ht="18" hidden="false" customHeight="true" outlineLevel="0" collapsed="false">
      <c r="B10" s="5" t="s">
        <v>8</v>
      </c>
      <c r="C10" s="6"/>
      <c r="D10" s="5" t="s">
        <v>8</v>
      </c>
      <c r="E10" s="6"/>
      <c r="F10" s="6"/>
    </row>
    <row r="11" customFormat="false" ht="18" hidden="false" customHeight="true" outlineLevel="0" collapsed="false">
      <c r="B11" s="5" t="s">
        <v>9</v>
      </c>
      <c r="C11" s="6"/>
      <c r="D11" s="5" t="s">
        <v>9</v>
      </c>
      <c r="E11" s="6"/>
      <c r="F11" s="6"/>
    </row>
    <row r="13" customFormat="false" ht="19.5" hidden="false" customHeight="true" outlineLevel="0" collapsed="false">
      <c r="B13" s="3" t="s">
        <v>10</v>
      </c>
      <c r="C13" s="3"/>
      <c r="D13" s="3"/>
      <c r="E13" s="3"/>
      <c r="F13" s="3"/>
    </row>
    <row r="14" customFormat="false" ht="18" hidden="false" customHeight="true" outlineLevel="0" collapsed="false">
      <c r="B14" s="7" t="s">
        <v>11</v>
      </c>
      <c r="C14" s="8" t="s">
        <v>12</v>
      </c>
      <c r="D14" s="8"/>
      <c r="E14" s="8"/>
      <c r="F14" s="9" t="s">
        <v>13</v>
      </c>
    </row>
    <row r="15" customFormat="false" ht="18" hidden="false" customHeight="true" outlineLevel="0" collapsed="false">
      <c r="B15" s="7" t="s">
        <v>14</v>
      </c>
      <c r="C15" s="8" t="s">
        <v>15</v>
      </c>
      <c r="D15" s="8"/>
      <c r="E15" s="8"/>
      <c r="F15" s="9" t="s">
        <v>13</v>
      </c>
    </row>
    <row r="16" customFormat="false" ht="18" hidden="false" customHeight="true" outlineLevel="0" collapsed="false">
      <c r="B16" s="7" t="s">
        <v>16</v>
      </c>
      <c r="C16" s="8" t="s">
        <v>17</v>
      </c>
      <c r="D16" s="8"/>
      <c r="E16" s="8"/>
      <c r="F16" s="9" t="s">
        <v>13</v>
      </c>
    </row>
    <row r="17" customFormat="false" ht="18" hidden="false" customHeight="true" outlineLevel="0" collapsed="false">
      <c r="B17" s="7" t="s">
        <v>18</v>
      </c>
      <c r="C17" s="8" t="s">
        <v>19</v>
      </c>
      <c r="D17" s="8"/>
      <c r="E17" s="8"/>
      <c r="F17" s="9" t="s">
        <v>20</v>
      </c>
    </row>
    <row r="18" customFormat="false" ht="18" hidden="false" customHeight="true" outlineLevel="0" collapsed="false">
      <c r="B18" s="7" t="s">
        <v>21</v>
      </c>
      <c r="C18" s="8" t="s">
        <v>22</v>
      </c>
      <c r="D18" s="8"/>
      <c r="E18" s="8"/>
    </row>
    <row r="20" customFormat="false" ht="19.5" hidden="false" customHeight="true" outlineLevel="0" collapsed="false">
      <c r="B20" s="3" t="s">
        <v>23</v>
      </c>
      <c r="C20" s="3"/>
      <c r="D20" s="3"/>
      <c r="E20" s="3"/>
      <c r="F20" s="3"/>
    </row>
    <row r="21" customFormat="false" ht="19.5" hidden="false" customHeight="true" outlineLevel="0" collapsed="false">
      <c r="B21" s="10" t="s">
        <v>24</v>
      </c>
      <c r="C21" s="10" t="s">
        <v>25</v>
      </c>
      <c r="D21" s="10" t="s">
        <v>26</v>
      </c>
      <c r="E21" s="10" t="s">
        <v>27</v>
      </c>
      <c r="F21" s="10" t="s">
        <v>28</v>
      </c>
    </row>
    <row r="22" customFormat="false" ht="18" hidden="false" customHeight="true" outlineLevel="0" collapsed="false">
      <c r="B22" s="11" t="n">
        <v>1</v>
      </c>
      <c r="C22" s="12"/>
      <c r="D22" s="13"/>
      <c r="E22" s="14"/>
      <c r="F22" s="15" t="str">
        <f aca="false">IF(OR(D22="",E22=""),"-",D22*E22)</f>
        <v>-</v>
      </c>
    </row>
    <row r="23" customFormat="false" ht="18" hidden="false" customHeight="true" outlineLevel="0" collapsed="false">
      <c r="B23" s="16" t="n">
        <v>2</v>
      </c>
      <c r="C23" s="12"/>
      <c r="D23" s="13"/>
      <c r="E23" s="14"/>
      <c r="F23" s="17" t="str">
        <f aca="false">IF(OR(D23="",E23=""),"-",D23*E23)</f>
        <v>-</v>
      </c>
    </row>
    <row r="24" customFormat="false" ht="18" hidden="false" customHeight="true" outlineLevel="0" collapsed="false">
      <c r="B24" s="11" t="n">
        <v>3</v>
      </c>
      <c r="C24" s="12"/>
      <c r="D24" s="13"/>
      <c r="E24" s="14"/>
      <c r="F24" s="15" t="str">
        <f aca="false">IF(OR(D24="",E24=""),"-",D24*E24)</f>
        <v>-</v>
      </c>
    </row>
    <row r="25" customFormat="false" ht="18" hidden="false" customHeight="true" outlineLevel="0" collapsed="false">
      <c r="B25" s="16" t="n">
        <v>4</v>
      </c>
      <c r="C25" s="12"/>
      <c r="D25" s="13"/>
      <c r="E25" s="14"/>
      <c r="F25" s="17" t="str">
        <f aca="false">IF(OR(D25="",E25=""),"-",D25*E25)</f>
        <v>-</v>
      </c>
    </row>
    <row r="26" customFormat="false" ht="18" hidden="false" customHeight="true" outlineLevel="0" collapsed="false">
      <c r="B26" s="11" t="n">
        <v>5</v>
      </c>
      <c r="C26" s="12"/>
      <c r="D26" s="13"/>
      <c r="E26" s="14"/>
      <c r="F26" s="15" t="str">
        <f aca="false">IF(OR(D26="",E26=""),"-",D26*E26)</f>
        <v>-</v>
      </c>
    </row>
    <row r="27" customFormat="false" ht="18" hidden="false" customHeight="true" outlineLevel="0" collapsed="false">
      <c r="B27" s="18" t="s">
        <v>29</v>
      </c>
      <c r="C27" s="18"/>
      <c r="D27" s="18"/>
      <c r="E27" s="18"/>
      <c r="F27" s="19" t="n">
        <f aca="false">SUMPRODUCT((D22:D26&lt;&gt;"")*IF(ISNUMBER(D22:D26),D22:D26,0)*IF(ISNUMBER(E22:E26),E22:E26,0))</f>
        <v>0</v>
      </c>
    </row>
    <row r="28" customFormat="false" ht="18" hidden="false" customHeight="true" outlineLevel="0" collapsed="false">
      <c r="B28" s="20" t="s">
        <v>30</v>
      </c>
      <c r="C28" s="20"/>
      <c r="D28" s="20"/>
      <c r="E28" s="21" t="n">
        <v>0.19</v>
      </c>
      <c r="F28" s="22" t="n">
        <f aca="false">F27*E28</f>
        <v>0</v>
      </c>
    </row>
    <row r="29" customFormat="false" ht="21.75" hidden="false" customHeight="true" outlineLevel="0" collapsed="false">
      <c r="B29" s="23" t="s">
        <v>31</v>
      </c>
      <c r="C29" s="23"/>
      <c r="D29" s="23"/>
      <c r="E29" s="23"/>
      <c r="F29" s="24" t="n">
        <f aca="false">F27+F28</f>
        <v>0</v>
      </c>
    </row>
    <row r="31" customFormat="false" ht="19.5" hidden="false" customHeight="true" outlineLevel="0" collapsed="false">
      <c r="B31" s="3" t="s">
        <v>32</v>
      </c>
      <c r="C31" s="3"/>
      <c r="D31" s="3"/>
      <c r="E31" s="3"/>
      <c r="F31" s="3"/>
    </row>
    <row r="32" customFormat="false" ht="18" hidden="false" customHeight="true" outlineLevel="0" collapsed="false">
      <c r="B32" s="7" t="s">
        <v>33</v>
      </c>
      <c r="C32" s="8" t="s">
        <v>34</v>
      </c>
      <c r="D32" s="8"/>
      <c r="E32" s="8"/>
      <c r="F32" s="9" t="s">
        <v>13</v>
      </c>
    </row>
    <row r="33" customFormat="false" ht="18" hidden="false" customHeight="true" outlineLevel="0" collapsed="false">
      <c r="B33" s="7" t="s">
        <v>35</v>
      </c>
      <c r="C33" s="8" t="s">
        <v>36</v>
      </c>
      <c r="D33" s="8"/>
      <c r="E33" s="8"/>
      <c r="F33" s="9" t="s">
        <v>13</v>
      </c>
    </row>
    <row r="34" customFormat="false" ht="18" hidden="false" customHeight="true" outlineLevel="0" collapsed="false">
      <c r="B34" s="7" t="s">
        <v>37</v>
      </c>
      <c r="C34" s="8" t="s">
        <v>38</v>
      </c>
      <c r="D34" s="8"/>
      <c r="E34" s="8"/>
      <c r="F34" s="9" t="s">
        <v>39</v>
      </c>
    </row>
    <row r="35" customFormat="false" ht="18" hidden="false" customHeight="true" outlineLevel="0" collapsed="false">
      <c r="B35" s="7" t="s">
        <v>40</v>
      </c>
      <c r="C35" s="8" t="s">
        <v>41</v>
      </c>
      <c r="D35" s="8"/>
      <c r="E35" s="8"/>
      <c r="F35" s="9" t="s">
        <v>20</v>
      </c>
    </row>
    <row r="37" customFormat="false" ht="19.5" hidden="false" customHeight="true" outlineLevel="0" collapsed="false">
      <c r="B37" s="3" t="s">
        <v>42</v>
      </c>
      <c r="C37" s="3"/>
      <c r="D37" s="3"/>
      <c r="E37" s="3"/>
      <c r="F37" s="3"/>
    </row>
    <row r="38" customFormat="false" ht="18" hidden="false" customHeight="true" outlineLevel="0" collapsed="false">
      <c r="B38" s="7" t="s">
        <v>43</v>
      </c>
      <c r="C38" s="8" t="s">
        <v>44</v>
      </c>
      <c r="D38" s="8"/>
      <c r="E38" s="8"/>
      <c r="F38" s="9" t="s">
        <v>13</v>
      </c>
    </row>
    <row r="39" customFormat="false" ht="18" hidden="false" customHeight="true" outlineLevel="0" collapsed="false">
      <c r="B39" s="7" t="s">
        <v>45</v>
      </c>
      <c r="C39" s="8" t="s">
        <v>46</v>
      </c>
      <c r="D39" s="8"/>
      <c r="E39" s="8"/>
      <c r="F39" s="9" t="s">
        <v>20</v>
      </c>
    </row>
    <row r="40" customFormat="false" ht="18" hidden="false" customHeight="true" outlineLevel="0" collapsed="false">
      <c r="B40" s="7" t="s">
        <v>47</v>
      </c>
      <c r="C40" s="8" t="s">
        <v>48</v>
      </c>
      <c r="D40" s="8"/>
      <c r="E40" s="8"/>
      <c r="F40" s="9" t="s">
        <v>20</v>
      </c>
    </row>
    <row r="41" customFormat="false" ht="18" hidden="false" customHeight="true" outlineLevel="0" collapsed="false">
      <c r="B41" s="7" t="s">
        <v>49</v>
      </c>
      <c r="C41" s="8" t="s">
        <v>50</v>
      </c>
      <c r="D41" s="8"/>
      <c r="E41" s="8"/>
    </row>
    <row r="42" customFormat="false" ht="18" hidden="false" customHeight="true" outlineLevel="0" collapsed="false">
      <c r="B42" s="7" t="s">
        <v>51</v>
      </c>
      <c r="C42" s="8" t="s">
        <v>52</v>
      </c>
      <c r="D42" s="8"/>
      <c r="E42" s="8"/>
      <c r="F42" s="9" t="s">
        <v>20</v>
      </c>
    </row>
    <row r="44" customFormat="false" ht="19.5" hidden="false" customHeight="true" outlineLevel="0" collapsed="false">
      <c r="B44" s="3" t="s">
        <v>53</v>
      </c>
      <c r="C44" s="3"/>
      <c r="D44" s="3"/>
      <c r="E44" s="3"/>
      <c r="F44" s="3"/>
    </row>
    <row r="45" customFormat="false" ht="18" hidden="false" customHeight="true" outlineLevel="0" collapsed="false">
      <c r="B45" s="7" t="s">
        <v>54</v>
      </c>
      <c r="C45" s="8" t="s">
        <v>55</v>
      </c>
      <c r="D45" s="8"/>
      <c r="E45" s="8"/>
      <c r="F45" s="9" t="s">
        <v>13</v>
      </c>
    </row>
    <row r="46" customFormat="false" ht="18" hidden="false" customHeight="true" outlineLevel="0" collapsed="false">
      <c r="B46" s="7" t="s">
        <v>56</v>
      </c>
      <c r="C46" s="8" t="s">
        <v>57</v>
      </c>
      <c r="D46" s="8"/>
      <c r="E46" s="8"/>
      <c r="F46" s="9" t="s">
        <v>58</v>
      </c>
    </row>
    <row r="47" customFormat="false" ht="18" hidden="false" customHeight="true" outlineLevel="0" collapsed="false">
      <c r="B47" s="7" t="s">
        <v>59</v>
      </c>
      <c r="C47" s="8" t="s">
        <v>60</v>
      </c>
      <c r="D47" s="8"/>
      <c r="E47" s="8"/>
      <c r="F47" s="9" t="s">
        <v>61</v>
      </c>
    </row>
    <row r="49" customFormat="false" ht="19.5" hidden="false" customHeight="true" outlineLevel="0" collapsed="false">
      <c r="B49" s="3" t="s">
        <v>62</v>
      </c>
      <c r="C49" s="3"/>
      <c r="D49" s="3"/>
      <c r="E49" s="3"/>
      <c r="F49" s="3"/>
    </row>
    <row r="50" customFormat="false" ht="18" hidden="false" customHeight="true" outlineLevel="0" collapsed="false">
      <c r="B50" s="7" t="s">
        <v>63</v>
      </c>
      <c r="C50" s="8" t="s">
        <v>64</v>
      </c>
      <c r="D50" s="8"/>
      <c r="E50" s="8"/>
      <c r="F50" s="9" t="s">
        <v>65</v>
      </c>
    </row>
    <row r="51" customFormat="false" ht="18" hidden="false" customHeight="true" outlineLevel="0" collapsed="false">
      <c r="B51" s="7" t="s">
        <v>66</v>
      </c>
      <c r="C51" s="8" t="s">
        <v>67</v>
      </c>
      <c r="D51" s="8"/>
      <c r="E51" s="8"/>
    </row>
    <row r="54" customFormat="false" ht="19.5" hidden="false" customHeight="true" outlineLevel="0" collapsed="false">
      <c r="B54" s="3" t="s">
        <v>68</v>
      </c>
      <c r="C54" s="3"/>
      <c r="D54" s="3"/>
      <c r="E54" s="3"/>
      <c r="F54" s="3"/>
    </row>
    <row r="55" customFormat="false" ht="48" hidden="false" customHeight="true" outlineLevel="0" collapsed="false">
      <c r="B55" s="25" t="s">
        <v>69</v>
      </c>
      <c r="C55" s="25"/>
      <c r="D55" s="25" t="s">
        <v>70</v>
      </c>
      <c r="E55" s="25"/>
      <c r="F55" s="25"/>
    </row>
    <row r="57" customFormat="false" ht="13.5" hidden="false" customHeight="true" outlineLevel="0" collapsed="false">
      <c r="B57" s="26" t="s">
        <v>71</v>
      </c>
      <c r="C57" s="26"/>
      <c r="D57" s="26"/>
      <c r="E57" s="26"/>
      <c r="F57" s="26"/>
    </row>
  </sheetData>
  <mergeCells count="42">
    <mergeCell ref="B2:F2"/>
    <mergeCell ref="B4:F4"/>
    <mergeCell ref="B5:F5"/>
    <mergeCell ref="B6:C6"/>
    <mergeCell ref="D6:F6"/>
    <mergeCell ref="E7:F7"/>
    <mergeCell ref="E8:F8"/>
    <mergeCell ref="E9:F9"/>
    <mergeCell ref="E10:F10"/>
    <mergeCell ref="E11:F11"/>
    <mergeCell ref="B13:F13"/>
    <mergeCell ref="C14:E14"/>
    <mergeCell ref="C15:E15"/>
    <mergeCell ref="C16:E16"/>
    <mergeCell ref="C17:E17"/>
    <mergeCell ref="C18:E18"/>
    <mergeCell ref="B20:F20"/>
    <mergeCell ref="B27:E27"/>
    <mergeCell ref="B28:D28"/>
    <mergeCell ref="B29:E29"/>
    <mergeCell ref="B31:F31"/>
    <mergeCell ref="C32:E32"/>
    <mergeCell ref="C33:E33"/>
    <mergeCell ref="C34:E34"/>
    <mergeCell ref="C35:E35"/>
    <mergeCell ref="B37:F37"/>
    <mergeCell ref="C38:E38"/>
    <mergeCell ref="C39:E39"/>
    <mergeCell ref="C40:E40"/>
    <mergeCell ref="C41:E41"/>
    <mergeCell ref="C42:E42"/>
    <mergeCell ref="B44:F44"/>
    <mergeCell ref="C45:E45"/>
    <mergeCell ref="C46:E46"/>
    <mergeCell ref="C47:E47"/>
    <mergeCell ref="B49:F49"/>
    <mergeCell ref="C50:E50"/>
    <mergeCell ref="C51:E51"/>
    <mergeCell ref="B54:F54"/>
    <mergeCell ref="B55:C55"/>
    <mergeCell ref="D55:F55"/>
    <mergeCell ref="B57:F5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8" min="3" style="0" width="14"/>
  </cols>
  <sheetData>
    <row r="1" customFormat="false" ht="7.5" hidden="false" customHeight="true" outlineLevel="0" collapsed="false"/>
    <row r="2" customFormat="false" ht="36" hidden="false" customHeight="true" outlineLevel="0" collapsed="false">
      <c r="B2" s="27" t="s">
        <v>72</v>
      </c>
      <c r="C2" s="27"/>
      <c r="D2" s="27"/>
    </row>
    <row r="3" customFormat="false" ht="7.5" hidden="false" customHeight="true" outlineLevel="0" collapsed="false"/>
    <row r="4" customFormat="false" ht="15" hidden="false" customHeight="true" outlineLevel="0" collapsed="false">
      <c r="B4" s="28" t="s">
        <v>73</v>
      </c>
      <c r="C4" s="28"/>
      <c r="D4" s="28"/>
    </row>
    <row r="6" customFormat="false" ht="19.5" hidden="false" customHeight="true" outlineLevel="0" collapsed="false">
      <c r="B6" s="3" t="s">
        <v>74</v>
      </c>
      <c r="C6" s="3"/>
      <c r="D6" s="3"/>
    </row>
    <row r="7" customFormat="false" ht="21.75" hidden="false" customHeight="true" outlineLevel="0" collapsed="false">
      <c r="B7" s="29" t="s">
        <v>75</v>
      </c>
      <c r="C7" s="30" t="n">
        <v>50000</v>
      </c>
      <c r="D7" s="31" t="s">
        <v>76</v>
      </c>
    </row>
    <row r="8" customFormat="false" ht="21.75" hidden="false" customHeight="true" outlineLevel="0" collapsed="false">
      <c r="B8" s="29" t="s">
        <v>77</v>
      </c>
      <c r="C8" s="32" t="n">
        <v>20</v>
      </c>
      <c r="D8" s="31" t="s">
        <v>78</v>
      </c>
    </row>
    <row r="9" customFormat="false" ht="21.75" hidden="false" customHeight="true" outlineLevel="0" collapsed="false">
      <c r="B9" s="29" t="s">
        <v>79</v>
      </c>
      <c r="C9" s="33" t="n">
        <v>0.063</v>
      </c>
      <c r="D9" s="31" t="s">
        <v>80</v>
      </c>
    </row>
    <row r="11" customFormat="false" ht="19.5" hidden="false" customHeight="true" outlineLevel="0" collapsed="false">
      <c r="B11" s="3" t="s">
        <v>81</v>
      </c>
      <c r="C11" s="3"/>
      <c r="D11" s="3"/>
    </row>
    <row r="12" customFormat="false" ht="21.75" hidden="false" customHeight="true" outlineLevel="0" collapsed="false">
      <c r="B12" s="29" t="s">
        <v>82</v>
      </c>
      <c r="C12" s="34" t="n">
        <f aca="false">C7*C9/365</f>
        <v>8.63013698630137</v>
      </c>
    </row>
    <row r="13" customFormat="false" ht="21.75" hidden="false" customHeight="true" outlineLevel="0" collapsed="false">
      <c r="B13" s="35" t="s">
        <v>83</v>
      </c>
      <c r="C13" s="36" t="n">
        <f aca="false">C12*C8</f>
        <v>172.602739726027</v>
      </c>
    </row>
    <row r="14" customFormat="false" ht="21.75" hidden="false" customHeight="true" outlineLevel="0" collapsed="false">
      <c r="B14" s="29" t="s">
        <v>84</v>
      </c>
      <c r="C14" s="37" t="n">
        <f aca="false">IF(C7=0,"-",C13/C7)</f>
        <v>0.00345205479452055</v>
      </c>
    </row>
    <row r="15" customFormat="false" ht="21.75" hidden="false" customHeight="true" outlineLevel="0" collapsed="false">
      <c r="B15" s="29" t="s">
        <v>85</v>
      </c>
      <c r="C15" s="34" t="n">
        <f aca="false">C7*C9</f>
        <v>3150</v>
      </c>
    </row>
    <row r="17" customFormat="false" ht="19.5" hidden="false" customHeight="true" outlineLevel="0" collapsed="false">
      <c r="B17" s="3" t="s">
        <v>86</v>
      </c>
      <c r="C17" s="3"/>
      <c r="D17" s="3"/>
    </row>
    <row r="18" customFormat="false" ht="19.5" hidden="false" customHeight="true" outlineLevel="0" collapsed="false">
      <c r="B18" s="38" t="s">
        <v>87</v>
      </c>
      <c r="C18" s="39" t="n">
        <v>0.03</v>
      </c>
      <c r="D18" s="39" t="n">
        <v>0.04</v>
      </c>
      <c r="E18" s="39" t="n">
        <v>0.05</v>
      </c>
      <c r="F18" s="39" t="n">
        <v>0.063</v>
      </c>
      <c r="G18" s="39" t="n">
        <v>0.08</v>
      </c>
      <c r="H18" s="39" t="n">
        <v>0.1</v>
      </c>
    </row>
    <row r="19" customFormat="false" ht="18" hidden="false" customHeight="true" outlineLevel="0" collapsed="false">
      <c r="B19" s="40" t="s">
        <v>88</v>
      </c>
      <c r="C19" s="15" t="n">
        <f aca="false">$C$7*(0.03/365)*5</f>
        <v>20.5479452054795</v>
      </c>
      <c r="D19" s="15" t="n">
        <f aca="false">$C$7*(0.04/365)*5</f>
        <v>27.3972602739726</v>
      </c>
      <c r="E19" s="15" t="n">
        <f aca="false">$C$7*(0.05/365)*5</f>
        <v>34.2465753424658</v>
      </c>
      <c r="F19" s="15" t="n">
        <f aca="false">$C$7*(0.063/365)*5</f>
        <v>43.1506849315068</v>
      </c>
      <c r="G19" s="15" t="n">
        <f aca="false">$C$7*(0.08/365)*5</f>
        <v>54.7945205479452</v>
      </c>
      <c r="H19" s="15" t="n">
        <f aca="false">$C$7*(0.1/365)*5</f>
        <v>68.4931506849315</v>
      </c>
    </row>
    <row r="20" customFormat="false" ht="18" hidden="false" customHeight="true" outlineLevel="0" collapsed="false">
      <c r="B20" s="40" t="s">
        <v>89</v>
      </c>
      <c r="C20" s="17" t="n">
        <f aca="false">$C$7*(0.03/365)*10</f>
        <v>41.0958904109589</v>
      </c>
      <c r="D20" s="17" t="n">
        <f aca="false">$C$7*(0.04/365)*10</f>
        <v>54.7945205479452</v>
      </c>
      <c r="E20" s="17" t="n">
        <f aca="false">$C$7*(0.05/365)*10</f>
        <v>68.4931506849315</v>
      </c>
      <c r="F20" s="17" t="n">
        <f aca="false">$C$7*(0.063/365)*10</f>
        <v>86.3013698630137</v>
      </c>
      <c r="G20" s="17" t="n">
        <f aca="false">$C$7*(0.08/365)*10</f>
        <v>109.58904109589</v>
      </c>
      <c r="H20" s="17" t="n">
        <f aca="false">$C$7*(0.1/365)*10</f>
        <v>136.986301369863</v>
      </c>
    </row>
    <row r="21" customFormat="false" ht="18" hidden="false" customHeight="true" outlineLevel="0" collapsed="false">
      <c r="B21" s="40" t="s">
        <v>90</v>
      </c>
      <c r="C21" s="15" t="n">
        <f aca="false">$C$7*(0.03/365)*15</f>
        <v>61.6438356164384</v>
      </c>
      <c r="D21" s="15" t="n">
        <f aca="false">$C$7*(0.04/365)*15</f>
        <v>82.1917808219178</v>
      </c>
      <c r="E21" s="15" t="n">
        <f aca="false">$C$7*(0.05/365)*15</f>
        <v>102.739726027397</v>
      </c>
      <c r="F21" s="15" t="n">
        <f aca="false">$C$7*(0.063/365)*15</f>
        <v>129.452054794521</v>
      </c>
      <c r="G21" s="15" t="n">
        <f aca="false">$C$7*(0.08/365)*15</f>
        <v>164.383561643836</v>
      </c>
      <c r="H21" s="15" t="n">
        <f aca="false">$C$7*(0.1/365)*15</f>
        <v>205.479452054795</v>
      </c>
    </row>
    <row r="22" customFormat="false" ht="18" hidden="false" customHeight="true" outlineLevel="0" collapsed="false">
      <c r="B22" s="40" t="s">
        <v>91</v>
      </c>
      <c r="C22" s="17" t="n">
        <f aca="false">$C$7*(0.03/365)*20</f>
        <v>82.1917808219178</v>
      </c>
      <c r="D22" s="17" t="n">
        <f aca="false">$C$7*(0.04/365)*20</f>
        <v>109.58904109589</v>
      </c>
      <c r="E22" s="17" t="n">
        <f aca="false">$C$7*(0.05/365)*20</f>
        <v>136.986301369863</v>
      </c>
      <c r="F22" s="17" t="n">
        <f aca="false">$C$7*(0.063/365)*20</f>
        <v>172.602739726027</v>
      </c>
      <c r="G22" s="17" t="n">
        <f aca="false">$C$7*(0.08/365)*20</f>
        <v>219.178082191781</v>
      </c>
      <c r="H22" s="17" t="n">
        <f aca="false">$C$7*(0.1/365)*20</f>
        <v>273.972602739726</v>
      </c>
    </row>
    <row r="23" customFormat="false" ht="18" hidden="false" customHeight="true" outlineLevel="0" collapsed="false">
      <c r="B23" s="40" t="s">
        <v>92</v>
      </c>
      <c r="C23" s="15" t="n">
        <f aca="false">$C$7*(0.03/365)*30</f>
        <v>123.287671232877</v>
      </c>
      <c r="D23" s="15" t="n">
        <f aca="false">$C$7*(0.04/365)*30</f>
        <v>164.383561643836</v>
      </c>
      <c r="E23" s="15" t="n">
        <f aca="false">$C$7*(0.05/365)*30</f>
        <v>205.479452054795</v>
      </c>
      <c r="F23" s="15" t="n">
        <f aca="false">$C$7*(0.063/365)*30</f>
        <v>258.904109589041</v>
      </c>
      <c r="G23" s="15" t="n">
        <f aca="false">$C$7*(0.08/365)*30</f>
        <v>328.767123287671</v>
      </c>
      <c r="H23" s="15" t="n">
        <f aca="false">$C$7*(0.1/365)*30</f>
        <v>410.958904109589</v>
      </c>
    </row>
    <row r="24" customFormat="false" ht="18" hidden="false" customHeight="true" outlineLevel="0" collapsed="false">
      <c r="B24" s="40" t="s">
        <v>93</v>
      </c>
      <c r="C24" s="17" t="n">
        <f aca="false">$C$7*(0.03/365)*45</f>
        <v>184.931506849315</v>
      </c>
      <c r="D24" s="17" t="n">
        <f aca="false">$C$7*(0.04/365)*45</f>
        <v>246.575342465753</v>
      </c>
      <c r="E24" s="17" t="n">
        <f aca="false">$C$7*(0.05/365)*45</f>
        <v>308.219178082192</v>
      </c>
      <c r="F24" s="17" t="n">
        <f aca="false">$C$7*(0.063/365)*45</f>
        <v>388.356164383562</v>
      </c>
      <c r="G24" s="17" t="n">
        <f aca="false">$C$7*(0.08/365)*45</f>
        <v>493.150684931507</v>
      </c>
      <c r="H24" s="17" t="n">
        <f aca="false">$C$7*(0.1/365)*45</f>
        <v>616.438356164384</v>
      </c>
    </row>
    <row r="25" customFormat="false" ht="18" hidden="false" customHeight="true" outlineLevel="0" collapsed="false">
      <c r="B25" s="40" t="s">
        <v>94</v>
      </c>
      <c r="C25" s="15" t="n">
        <f aca="false">$C$7*(0.03/365)*60</f>
        <v>246.575342465753</v>
      </c>
      <c r="D25" s="15" t="n">
        <f aca="false">$C$7*(0.04/365)*60</f>
        <v>328.767123287671</v>
      </c>
      <c r="E25" s="15" t="n">
        <f aca="false">$C$7*(0.05/365)*60</f>
        <v>410.958904109589</v>
      </c>
      <c r="F25" s="15" t="n">
        <f aca="false">$C$7*(0.063/365)*60</f>
        <v>517.808219178082</v>
      </c>
      <c r="G25" s="15" t="n">
        <f aca="false">$C$7*(0.08/365)*60</f>
        <v>657.534246575343</v>
      </c>
      <c r="H25" s="15" t="n">
        <f aca="false">$C$7*(0.1/365)*60</f>
        <v>821.917808219178</v>
      </c>
    </row>
    <row r="26" customFormat="false" ht="18" hidden="false" customHeight="true" outlineLevel="0" collapsed="false">
      <c r="B26" s="40" t="s">
        <v>95</v>
      </c>
      <c r="C26" s="17" t="n">
        <f aca="false">$C$7*(0.03/365)*90</f>
        <v>369.86301369863</v>
      </c>
      <c r="D26" s="17" t="n">
        <f aca="false">$C$7*(0.04/365)*90</f>
        <v>493.150684931507</v>
      </c>
      <c r="E26" s="17" t="n">
        <f aca="false">$C$7*(0.05/365)*90</f>
        <v>616.438356164384</v>
      </c>
      <c r="F26" s="17" t="n">
        <f aca="false">$C$7*(0.063/365)*90</f>
        <v>776.712328767123</v>
      </c>
      <c r="G26" s="17" t="n">
        <f aca="false">$C$7*(0.08/365)*90</f>
        <v>986.301369863014</v>
      </c>
      <c r="H26" s="17" t="n">
        <f aca="false">$C$7*(0.1/365)*90</f>
        <v>1232.87671232877</v>
      </c>
    </row>
    <row r="28" customFormat="false" ht="15" hidden="false" customHeight="false" outlineLevel="0" collapsed="false">
      <c r="B28" s="26" t="s">
        <v>96</v>
      </c>
      <c r="C28" s="26"/>
      <c r="D28" s="26"/>
      <c r="E28" s="26"/>
      <c r="F28" s="26"/>
      <c r="G28" s="26"/>
      <c r="H28" s="26"/>
    </row>
  </sheetData>
  <mergeCells count="6">
    <mergeCell ref="B2:D2"/>
    <mergeCell ref="B4:D4"/>
    <mergeCell ref="B6:D6"/>
    <mergeCell ref="B11:D11"/>
    <mergeCell ref="B17:D17"/>
    <mergeCell ref="B28:H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6"/>
    <col collapsed="false" customWidth="true" hidden="false" outlineLevel="0" max="3" min="3" style="0" width="38"/>
    <col collapsed="false" customWidth="true" hidden="false" outlineLevel="0" max="4" min="4" style="0" width="32"/>
    <col collapsed="false" customWidth="true" hidden="false" outlineLevel="0" max="5" min="5" style="0" width="16"/>
    <col collapsed="false" customWidth="true" hidden="false" outlineLevel="0" max="6" min="6" style="0" width="3"/>
  </cols>
  <sheetData>
    <row r="1" customFormat="false" ht="7.5" hidden="false" customHeight="true" outlineLevel="0" collapsed="false"/>
    <row r="2" customFormat="false" ht="36" hidden="false" customHeight="true" outlineLevel="0" collapsed="false">
      <c r="B2" s="27" t="s">
        <v>97</v>
      </c>
      <c r="C2" s="27"/>
      <c r="D2" s="27"/>
      <c r="E2" s="27"/>
    </row>
    <row r="3" customFormat="false" ht="7.5" hidden="false" customHeight="true" outlineLevel="0" collapsed="false"/>
    <row r="4" customFormat="false" ht="15" hidden="false" customHeight="true" outlineLevel="0" collapsed="false">
      <c r="B4" s="28" t="s">
        <v>98</v>
      </c>
      <c r="C4" s="28"/>
      <c r="D4" s="28"/>
      <c r="E4" s="28"/>
    </row>
    <row r="6" customFormat="false" ht="21.75" hidden="false" customHeight="true" outlineLevel="0" collapsed="false">
      <c r="B6" s="41" t="s">
        <v>99</v>
      </c>
      <c r="C6" s="41" t="s">
        <v>100</v>
      </c>
      <c r="D6" s="41" t="s">
        <v>101</v>
      </c>
      <c r="E6" s="41" t="s">
        <v>102</v>
      </c>
    </row>
    <row r="7" customFormat="false" ht="36" hidden="false" customHeight="true" outlineLevel="0" collapsed="false">
      <c r="B7" s="42" t="n">
        <v>1</v>
      </c>
      <c r="C7" s="43" t="s">
        <v>103</v>
      </c>
      <c r="D7" s="44" t="s">
        <v>104</v>
      </c>
      <c r="E7" s="45" t="s">
        <v>105</v>
      </c>
    </row>
    <row r="8" customFormat="false" ht="36" hidden="false" customHeight="true" outlineLevel="0" collapsed="false">
      <c r="B8" s="42" t="n">
        <v>2</v>
      </c>
      <c r="C8" s="46" t="s">
        <v>106</v>
      </c>
      <c r="D8" s="47" t="s">
        <v>107</v>
      </c>
      <c r="E8" s="45" t="s">
        <v>105</v>
      </c>
    </row>
    <row r="9" customFormat="false" ht="36" hidden="false" customHeight="true" outlineLevel="0" collapsed="false">
      <c r="B9" s="42" t="n">
        <v>3</v>
      </c>
      <c r="C9" s="43" t="s">
        <v>108</v>
      </c>
      <c r="D9" s="44" t="s">
        <v>109</v>
      </c>
      <c r="E9" s="45" t="s">
        <v>105</v>
      </c>
    </row>
    <row r="10" customFormat="false" ht="36" hidden="false" customHeight="true" outlineLevel="0" collapsed="false">
      <c r="B10" s="42" t="n">
        <v>4</v>
      </c>
      <c r="C10" s="46" t="s">
        <v>110</v>
      </c>
      <c r="D10" s="47" t="s">
        <v>111</v>
      </c>
      <c r="E10" s="45" t="s">
        <v>105</v>
      </c>
    </row>
    <row r="12" customFormat="false" ht="24" hidden="false" customHeight="true" outlineLevel="0" collapsed="false">
      <c r="B12" s="48" t="s">
        <v>112</v>
      </c>
      <c r="C12" s="48"/>
      <c r="D12" s="48"/>
      <c r="E12" s="49" t="str">
        <f aca="false">IF(COUNTIF(E8:E11,"Erledigt")=4,"BEREIT","NICHT BEREIT")</f>
        <v>NICHT BEREIT</v>
      </c>
    </row>
    <row r="14" customFormat="false" ht="19.5" hidden="false" customHeight="true" outlineLevel="0" collapsed="false">
      <c r="B14" s="3" t="s">
        <v>113</v>
      </c>
      <c r="C14" s="3"/>
      <c r="D14" s="3"/>
      <c r="E14" s="3"/>
    </row>
    <row r="15" customFormat="false" ht="31.5" hidden="false" customHeight="true" outlineLevel="0" collapsed="false">
      <c r="B15" s="50" t="n">
        <v>1</v>
      </c>
      <c r="C15" s="51" t="s">
        <v>114</v>
      </c>
      <c r="D15" s="52" t="s">
        <v>115</v>
      </c>
      <c r="E15" s="52"/>
    </row>
    <row r="16" customFormat="false" ht="31.5" hidden="false" customHeight="true" outlineLevel="0" collapsed="false">
      <c r="B16" s="50" t="n">
        <v>2</v>
      </c>
      <c r="C16" s="53" t="s">
        <v>116</v>
      </c>
      <c r="D16" s="54" t="s">
        <v>117</v>
      </c>
      <c r="E16" s="54"/>
    </row>
    <row r="17" customFormat="false" ht="31.5" hidden="false" customHeight="true" outlineLevel="0" collapsed="false">
      <c r="B17" s="50" t="n">
        <v>3</v>
      </c>
      <c r="C17" s="51" t="s">
        <v>118</v>
      </c>
      <c r="D17" s="52" t="s">
        <v>119</v>
      </c>
      <c r="E17" s="52"/>
    </row>
    <row r="18" customFormat="false" ht="31.5" hidden="false" customHeight="true" outlineLevel="0" collapsed="false">
      <c r="B18" s="50" t="n">
        <v>4</v>
      </c>
      <c r="C18" s="53" t="s">
        <v>120</v>
      </c>
      <c r="D18" s="54" t="s">
        <v>121</v>
      </c>
      <c r="E18" s="54"/>
    </row>
    <row r="19" customFormat="false" ht="31.5" hidden="false" customHeight="true" outlineLevel="0" collapsed="false">
      <c r="B19" s="50" t="n">
        <v>5</v>
      </c>
      <c r="C19" s="51" t="s">
        <v>122</v>
      </c>
      <c r="D19" s="52" t="s">
        <v>123</v>
      </c>
      <c r="E19" s="52"/>
    </row>
    <row r="21" customFormat="false" ht="15" hidden="false" customHeight="false" outlineLevel="0" collapsed="false">
      <c r="B21" s="26" t="s">
        <v>124</v>
      </c>
      <c r="C21" s="26"/>
      <c r="D21" s="26"/>
      <c r="E21" s="26"/>
    </row>
  </sheetData>
  <mergeCells count="10">
    <mergeCell ref="B2:E2"/>
    <mergeCell ref="B4:E4"/>
    <mergeCell ref="B12:D12"/>
    <mergeCell ref="B14:E14"/>
    <mergeCell ref="D15:E15"/>
    <mergeCell ref="D16:E16"/>
    <mergeCell ref="D17:E17"/>
    <mergeCell ref="D18:E18"/>
    <mergeCell ref="D19:E19"/>
    <mergeCell ref="B21:E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2026-04-16T08:17:39Z</dcterms:created>
  <dc:creator>openpyxl</dc:creator>
  <dc:description/>
  <dc:language>en-US</dc:language>
  <cp:lastModifiedBy/>
  <dcterms:modified xsi:type="dcterms:W3CDTF">2026-04-16T08:17:39Z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