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träge" sheetId="1" state="visible" r:id="rId2"/>
    <sheet name="Kunden" sheetId="2" state="visible" r:id="rId3"/>
    <sheet name="Auswertung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<sst xmlns="http://schemas.openxmlformats.org/spreadsheetml/2006/main" count="352" uniqueCount="293">
  <si>
    <t xml:space="preserve">AUFTRAGSVERWALTUNG</t>
  </si>
  <si>
    <t xml:space="preserve">Kostenlose Excel-Vorlage · Auftragsübersicht &amp; Steuerung</t>
  </si>
  <si>
    <t xml:space="preserve">Auftragsnr.</t>
  </si>
  <si>
    <t xml:space="preserve">Angebotsnr.</t>
  </si>
  <si>
    <t xml:space="preserve">Kunde</t>
  </si>
  <si>
    <t xml:space="preserve">Projekt / Leistung</t>
  </si>
  <si>
    <t xml:space="preserve">Auftragsdatum</t>
  </si>
  <si>
    <t xml:space="preserve">Fällig am</t>
  </si>
  <si>
    <t xml:space="preserve">Status</t>
  </si>
  <si>
    <t xml:space="preserve">Priorität</t>
  </si>
  <si>
    <t xml:space="preserve">Verantwortlich</t>
  </si>
  <si>
    <t xml:space="preserve">Auftragswert (€)</t>
  </si>
  <si>
    <t xml:space="preserve">Rechnungsstatus</t>
  </si>
  <si>
    <t xml:space="preserve">Notizen</t>
  </si>
  <si>
    <t xml:space="preserve">AV-2026-001</t>
  </si>
  <si>
    <t xml:space="preserve">ANG-2026-001</t>
  </si>
  <si>
    <t xml:space="preserve">Mustermann GmbH</t>
  </si>
  <si>
    <t xml:space="preserve">Website-Redesign</t>
  </si>
  <si>
    <t xml:space="preserve">in Arbeit</t>
  </si>
  <si>
    <t xml:space="preserve">Hoch</t>
  </si>
  <si>
    <t xml:space="preserve">M. Schmidt</t>
  </si>
  <si>
    <t xml:space="preserve">offen</t>
  </si>
  <si>
    <t xml:space="preserve">Kundenfreigabe ausstehend</t>
  </si>
  <si>
    <t xml:space="preserve">AV-2026-002</t>
  </si>
  <si>
    <t xml:space="preserve">ANG-2026-002</t>
  </si>
  <si>
    <t xml:space="preserve">Bauer &amp; Partner</t>
  </si>
  <si>
    <t xml:space="preserve">SEO-Beratung</t>
  </si>
  <si>
    <t xml:space="preserve">erledigt</t>
  </si>
  <si>
    <t xml:space="preserve">Mittel</t>
  </si>
  <si>
    <t xml:space="preserve">J. Meier</t>
  </si>
  <si>
    <t xml:space="preserve">bezahlt</t>
  </si>
  <si>
    <t xml:space="preserve">AV-2026-003</t>
  </si>
  <si>
    <t xml:space="preserve">ANG-2026-003</t>
  </si>
  <si>
    <t xml:space="preserve">TechStart GmbH</t>
  </si>
  <si>
    <t xml:space="preserve">App-Entwicklung</t>
  </si>
  <si>
    <t xml:space="preserve">beauftragt</t>
  </si>
  <si>
    <t xml:space="preserve">Pflichtenheft in Bearbeitung</t>
  </si>
  <si>
    <t xml:space="preserve">AV-2026-004</t>
  </si>
  <si>
    <t xml:space="preserve">ANG-2026-004</t>
  </si>
  <si>
    <t xml:space="preserve">Kaffeerösterei Koch</t>
  </si>
  <si>
    <t xml:space="preserve">Logo &amp; CI</t>
  </si>
  <si>
    <t xml:space="preserve">Angebot gesendet</t>
  </si>
  <si>
    <t xml:space="preserve">Niedrig</t>
  </si>
  <si>
    <t xml:space="preserve">S. Braun</t>
  </si>
  <si>
    <t xml:space="preserve">AV-2026-005</t>
  </si>
  <si>
    <t xml:space="preserve">ANG-2026-005</t>
  </si>
  <si>
    <t xml:space="preserve">Handwerk Schulz</t>
  </si>
  <si>
    <t xml:space="preserve">Webshop-Erstellung</t>
  </si>
  <si>
    <t xml:space="preserve">teilabgerechnet</t>
  </si>
  <si>
    <t xml:space="preserve">Anzahlung 50 % erhalten</t>
  </si>
  <si>
    <t xml:space="preserve">AV-2026-006</t>
  </si>
  <si>
    <t xml:space="preserve">ANG-2026-006</t>
  </si>
  <si>
    <t xml:space="preserve">Logistik Vogel AG</t>
  </si>
  <si>
    <t xml:space="preserve">ERP-Beratung</t>
  </si>
  <si>
    <t xml:space="preserve">abgerechnet</t>
  </si>
  <si>
    <t xml:space="preserve">Abschlussbericht versandt</t>
  </si>
  <si>
    <t xml:space="preserve">AV-2026-007</t>
  </si>
  <si>
    <t xml:space="preserve">ANG-2026-007</t>
  </si>
  <si>
    <t xml:space="preserve">Praxis Dr. Stein</t>
  </si>
  <si>
    <t xml:space="preserve">Datenschutz-Konzept</t>
  </si>
  <si>
    <t xml:space="preserve">AV-2026-008</t>
  </si>
  <si>
    <t xml:space="preserve">Neue Anfrage GmbH</t>
  </si>
  <si>
    <t xml:space="preserve">Beratung IT-Strategie</t>
  </si>
  <si>
    <t xml:space="preserve">Anfrage</t>
  </si>
  <si>
    <t xml:space="preserve">Erstgespräch terminiert</t>
  </si>
  <si>
    <t xml:space="preserve">AV-2026-009</t>
  </si>
  <si>
    <t xml:space="preserve">ANG-2026-008</t>
  </si>
  <si>
    <t xml:space="preserve">Eventhaus Richter</t>
  </si>
  <si>
    <t xml:space="preserve">Marketingkampagne</t>
  </si>
  <si>
    <t xml:space="preserve">storniert</t>
  </si>
  <si>
    <t xml:space="preserve">Kunde hat storniert</t>
  </si>
  <si>
    <t xml:space="preserve">AV-2026-010</t>
  </si>
  <si>
    <t xml:space="preserve">ANG-2026-009</t>
  </si>
  <si>
    <t xml:space="preserve">Bauunternehmen Held</t>
  </si>
  <si>
    <t xml:space="preserve">Social Media</t>
  </si>
  <si>
    <t xml:space="preserve">AV-2026-011</t>
  </si>
  <si>
    <t xml:space="preserve">ANG-2026-010</t>
  </si>
  <si>
    <t xml:space="preserve">Autohaus Lange</t>
  </si>
  <si>
    <t xml:space="preserve">Druckmaterialien</t>
  </si>
  <si>
    <t xml:space="preserve">AV-2026-012</t>
  </si>
  <si>
    <t xml:space="preserve">ANG-2026-011</t>
  </si>
  <si>
    <t xml:space="preserve">IT-Lösungen Funke</t>
  </si>
  <si>
    <t xml:space="preserve">Netzwerk-Audit</t>
  </si>
  <si>
    <t xml:space="preserve">versendet</t>
  </si>
  <si>
    <t xml:space="preserve">Rechnung RE-2026-012</t>
  </si>
  <si>
    <t xml:space="preserve">AV-2026-013</t>
  </si>
  <si>
    <t xml:space="preserve">Startup Nova</t>
  </si>
  <si>
    <t xml:space="preserve">Pitch-Deck Design</t>
  </si>
  <si>
    <t xml:space="preserve">AV-2026-014</t>
  </si>
  <si>
    <t xml:space="preserve">ANG-2026-012</t>
  </si>
  <si>
    <t xml:space="preserve">Wellness Studio Zen</t>
  </si>
  <si>
    <t xml:space="preserve">Online-Marketing</t>
  </si>
  <si>
    <t xml:space="preserve">Monatliches Reporting</t>
  </si>
  <si>
    <t xml:space="preserve">AV-2026-015</t>
  </si>
  <si>
    <t xml:space="preserve">ANG-2026-013</t>
  </si>
  <si>
    <t xml:space="preserve">Architektur Möbius</t>
  </si>
  <si>
    <t xml:space="preserve">3D-Visualisierung</t>
  </si>
  <si>
    <t xml:space="preserve">Phase 1 abgeschlossen</t>
  </si>
  <si>
    <t xml:space="preserve">LEGENDE  |  Rot = Überfällig   |   Orange = Fällt in 7 Tagen   |   Grün = Erledigt   |   Blau = Abgerechnet   |   Grau = Storniert</t>
  </si>
  <si>
    <t xml:space="preserve">KUNDENSTAMMDATEN</t>
  </si>
  <si>
    <t xml:space="preserve">Stammdaten aller Kunden · mit Auftragsverknüpfung</t>
  </si>
  <si>
    <t xml:space="preserve">Kundennr.</t>
  </si>
  <si>
    <t xml:space="preserve">Firmenname</t>
  </si>
  <si>
    <t xml:space="preserve">Ansprechpartner</t>
  </si>
  <si>
    <t xml:space="preserve">E-Mail</t>
  </si>
  <si>
    <t xml:space="preserve">Telefon</t>
  </si>
  <si>
    <t xml:space="preserve">Straße &amp; Nr.</t>
  </si>
  <si>
    <t xml:space="preserve">PLZ</t>
  </si>
  <si>
    <t xml:space="preserve">Ort</t>
  </si>
  <si>
    <t xml:space="preserve">Kundenseit</t>
  </si>
  <si>
    <t xml:space="preserve">KD-001</t>
  </si>
  <si>
    <t xml:space="preserve">Hans Mustermann</t>
  </si>
  <si>
    <t xml:space="preserve">h.mustermann@mustermann.de</t>
  </si>
  <si>
    <t xml:space="preserve">+49 30 1234567</t>
  </si>
  <si>
    <t xml:space="preserve">Musterstraße 1</t>
  </si>
  <si>
    <t xml:space="preserve">10115</t>
  </si>
  <si>
    <t xml:space="preserve">Berlin</t>
  </si>
  <si>
    <t xml:space="preserve">2024-03-15</t>
  </si>
  <si>
    <t xml:space="preserve">Stammkunde</t>
  </si>
  <si>
    <t xml:space="preserve">KD-002</t>
  </si>
  <si>
    <t xml:space="preserve">Lena Bauer</t>
  </si>
  <si>
    <t xml:space="preserve">l.bauer@bauer-partner.de</t>
  </si>
  <si>
    <t xml:space="preserve">+49 89 7654321</t>
  </si>
  <si>
    <t xml:space="preserve">Bahnhofstr. 22</t>
  </si>
  <si>
    <t xml:space="preserve">80335</t>
  </si>
  <si>
    <t xml:space="preserve">München</t>
  </si>
  <si>
    <t xml:space="preserve">2025-06-01</t>
  </si>
  <si>
    <t xml:space="preserve">KD-003</t>
  </si>
  <si>
    <t xml:space="preserve">Felix Koch</t>
  </si>
  <si>
    <t xml:space="preserve">f.koch@techstart.de</t>
  </si>
  <si>
    <t xml:space="preserve">+49 40 9988776</t>
  </si>
  <si>
    <t xml:space="preserve">Speicherstadt 5</t>
  </si>
  <si>
    <t xml:space="preserve">20457</t>
  </si>
  <si>
    <t xml:space="preserve">Hamburg</t>
  </si>
  <si>
    <t xml:space="preserve">2025-09-10</t>
  </si>
  <si>
    <t xml:space="preserve">Großprojekt laufend</t>
  </si>
  <si>
    <t xml:space="preserve">KD-004</t>
  </si>
  <si>
    <t xml:space="preserve">Maria Koch</t>
  </si>
  <si>
    <t xml:space="preserve">info@kaffee-koch.de</t>
  </si>
  <si>
    <t xml:space="preserve">+49 221 3344556</t>
  </si>
  <si>
    <t xml:space="preserve">Römerplatz 8</t>
  </si>
  <si>
    <t xml:space="preserve">50667</t>
  </si>
  <si>
    <t xml:space="preserve">Köln</t>
  </si>
  <si>
    <t xml:space="preserve">2026-01-18</t>
  </si>
  <si>
    <t xml:space="preserve">Neukunde</t>
  </si>
  <si>
    <t xml:space="preserve">KD-005</t>
  </si>
  <si>
    <t xml:space="preserve">Peter Schulz</t>
  </si>
  <si>
    <t xml:space="preserve">p.schulz@hw-schulz.de</t>
  </si>
  <si>
    <t xml:space="preserve">+49 711 1122334</t>
  </si>
  <si>
    <t xml:space="preserve">Handwerksgasse 3</t>
  </si>
  <si>
    <t xml:space="preserve">70173</t>
  </si>
  <si>
    <t xml:space="preserve">Stuttgart</t>
  </si>
  <si>
    <t xml:space="preserve">2025-02-20</t>
  </si>
  <si>
    <t xml:space="preserve">KD-006</t>
  </si>
  <si>
    <t xml:space="preserve">Sandra Vogel</t>
  </si>
  <si>
    <t xml:space="preserve">s.vogel@logistik-vogel.de</t>
  </si>
  <si>
    <t xml:space="preserve">+49 201 5566778</t>
  </si>
  <si>
    <t xml:space="preserve">Industriestr. 44</t>
  </si>
  <si>
    <t xml:space="preserve">45127</t>
  </si>
  <si>
    <t xml:space="preserve">Essen</t>
  </si>
  <si>
    <t xml:space="preserve">2023-11-01</t>
  </si>
  <si>
    <t xml:space="preserve">Rahmenvertrag bis 12/2026</t>
  </si>
  <si>
    <t xml:space="preserve">KD-007</t>
  </si>
  <si>
    <t xml:space="preserve">Dr. Klaus Stein</t>
  </si>
  <si>
    <t xml:space="preserve">k.stein@praxis-stein.de</t>
  </si>
  <si>
    <t xml:space="preserve">+49 69 9977665</t>
  </si>
  <si>
    <t xml:space="preserve">Arztweg 12</t>
  </si>
  <si>
    <t xml:space="preserve">60311</t>
  </si>
  <si>
    <t xml:space="preserve">Frankfurt</t>
  </si>
  <si>
    <t xml:space="preserve">2025-11-15</t>
  </si>
  <si>
    <t xml:space="preserve">DSGVO-sensibel</t>
  </si>
  <si>
    <t xml:space="preserve">KD-008</t>
  </si>
  <si>
    <t xml:space="preserve">Anna Schulze</t>
  </si>
  <si>
    <t xml:space="preserve">a.schulze@neue-anfrage.de</t>
  </si>
  <si>
    <t xml:space="preserve">+49 351 4455667</t>
  </si>
  <si>
    <t xml:space="preserve">Technologiepark 7</t>
  </si>
  <si>
    <t xml:space="preserve">01069</t>
  </si>
  <si>
    <t xml:space="preserve">Dresden</t>
  </si>
  <si>
    <t xml:space="preserve">2026-01-25</t>
  </si>
  <si>
    <t xml:space="preserve">Erstgespräch 05.02.</t>
  </si>
  <si>
    <t xml:space="preserve">KD-009</t>
  </si>
  <si>
    <t xml:space="preserve">Tom Richter</t>
  </si>
  <si>
    <t xml:space="preserve">t.richter@eventhaus.de</t>
  </si>
  <si>
    <t xml:space="preserve">+49 511 8877665</t>
  </si>
  <si>
    <t xml:space="preserve">Veranstaltungsallee 9</t>
  </si>
  <si>
    <t xml:space="preserve">30159</t>
  </si>
  <si>
    <t xml:space="preserve">Hannover</t>
  </si>
  <si>
    <t xml:space="preserve">2025-08-12</t>
  </si>
  <si>
    <t xml:space="preserve">KD-010</t>
  </si>
  <si>
    <t xml:space="preserve">Markus Held</t>
  </si>
  <si>
    <t xml:space="preserve">m.held@bau-held.de</t>
  </si>
  <si>
    <t xml:space="preserve">+49 911 3322110</t>
  </si>
  <si>
    <t xml:space="preserve">Baustraße 17</t>
  </si>
  <si>
    <t xml:space="preserve">90402</t>
  </si>
  <si>
    <t xml:space="preserve">Nürnberg</t>
  </si>
  <si>
    <t xml:space="preserve">2026-01-28</t>
  </si>
  <si>
    <t xml:space="preserve">AUSWERTUNG &amp; KENNZAHLEN</t>
  </si>
  <si>
    <t xml:space="preserve">Automatisch berechnete KPIs · Werte aktualisieren sich beim Ändern der Auftragsdaten</t>
  </si>
  <si>
    <t xml:space="preserve">AUFTRAGSÜBERSICHT</t>
  </si>
  <si>
    <t xml:space="preserve">FINANZKENNZAHLEN</t>
  </si>
  <si>
    <t xml:space="preserve">TERMINTREUE &amp; QUALITÄT</t>
  </si>
  <si>
    <t xml:space="preserve">Aufträge gesamt</t>
  </si>
  <si>
    <t xml:space="preserve">Gesamter Auftragswert</t>
  </si>
  <si>
    <t xml:space="preserve">Abgeschlossene Aufträge</t>
  </si>
  <si>
    <t xml:space="preserve">Offene Aufträge (aktiv)</t>
  </si>
  <si>
    <t xml:space="preserve">Offener Auftragswert</t>
  </si>
  <si>
    <t xml:space="preserve">Pünktlich abgeschlossen</t>
  </si>
  <si>
    <t xml:space="preserve">Anfragen</t>
  </si>
  <si>
    <t xml:space="preserve">Wert in Arbeit</t>
  </si>
  <si>
    <t xml:space="preserve">Termintreue (%)</t>
  </si>
  <si>
    <t xml:space="preserve">Angebote gesendet</t>
  </si>
  <si>
    <t xml:space="preserve">Wert Beauftragt</t>
  </si>
  <si>
    <t xml:space="preserve">Rechnungsstatus: bezahlt</t>
  </si>
  <si>
    <t xml:space="preserve">Beauftragt</t>
  </si>
  <si>
    <t xml:space="preserve">Erledigter Auftragswert</t>
  </si>
  <si>
    <t xml:space="preserve">Rechnungsstatus: offen</t>
  </si>
  <si>
    <t xml:space="preserve">In Arbeit</t>
  </si>
  <si>
    <t xml:space="preserve">Abgerechneter Wert</t>
  </si>
  <si>
    <t xml:space="preserve">Rechnungsstatus: versendet</t>
  </si>
  <si>
    <t xml:space="preserve">Erledigt</t>
  </si>
  <si>
    <t xml:space="preserve">Stornierter Wert</t>
  </si>
  <si>
    <t xml:space="preserve">Rechnungsstatus: teilabgerechnet</t>
  </si>
  <si>
    <t xml:space="preserve">Abgerechnet</t>
  </si>
  <si>
    <t xml:space="preserve">Abrechnungsquote</t>
  </si>
  <si>
    <t xml:space="preserve">Priorität: Hoch</t>
  </si>
  <si>
    <t xml:space="preserve">Storniert</t>
  </si>
  <si>
    <t xml:space="preserve">Ø Auftragswert</t>
  </si>
  <si>
    <t xml:space="preserve">Priorität: Mittel</t>
  </si>
  <si>
    <t xml:space="preserve">Überfällige Aufträge</t>
  </si>
  <si>
    <t xml:space="preserve">Höchster Einzelauftrag</t>
  </si>
  <si>
    <t xml:space="preserve">Priorität: Niedrig</t>
  </si>
  <si>
    <t xml:space="preserve">ZEITERSPARNIS-RECHNER</t>
  </si>
  <si>
    <t xml:space="preserve">Geben Sie Ihre Werte in den blauen Feldern ein – die Ersparnis berechnet sich automatisch.</t>
  </si>
  <si>
    <t xml:space="preserve">Aufträge pro Monat</t>
  </si>
  <si>
    <t xml:space="preserve">Minuten pro Auftrag (bisher)</t>
  </si>
  <si>
    <t xml:space="preserve">Minuten pro Auftrag (mit Vorlage)</t>
  </si>
  <si>
    <t xml:space="preserve">Gesparte Minuten pro Monat</t>
  </si>
  <si>
    <t xml:space="preserve">Gesparte Stunden pro Monat</t>
  </si>
  <si>
    <t xml:space="preserve">Gesparte Stunden pro Jahr</t>
  </si>
  <si>
    <t xml:space="preserve">Entspricht Arbeitstagen pro Jahr</t>
  </si>
  <si>
    <t xml:space="preserve">TERMINTREUE-FORMEL  (nach Blog-Artikel)</t>
  </si>
  <si>
    <t xml:space="preserve">Termintreue (%) = (pünktlich abgeschlossene Aufträge / alle abgeschlossenen Aufträge) × 100</t>
  </si>
  <si>
    <t xml:space="preserve">Beispiel: 18 von 20 Aufträgen pünktlich → Termintreue = 90,0 %</t>
  </si>
  <si>
    <t xml:space="preserve">MANUELLER TERMINTREUE-RECHNER (Eingabe)</t>
  </si>
  <si>
    <t xml:space="preserve">Pünktlich abgeschlossene Aufträge</t>
  </si>
  <si>
    <t xml:space="preserve">Alle abgeschlossenen Aufträge</t>
  </si>
  <si>
    <t xml:space="preserve">Termintreue (manuell)</t>
  </si>
  <si>
    <t xml:space="preserve">BENUTZERHANDBUCH &amp; ANLEITUNG</t>
  </si>
  <si>
    <t xml:space="preserve">Schritt-für-Schritt-Anleitung zur Nutzung dieser Auftragsverwaltungs-Vorlage</t>
  </si>
  <si>
    <t xml:space="preserve">TABELLENBLATT-ÜBERSICHT</t>
  </si>
  <si>
    <t xml:space="preserve">Aufträge</t>
  </si>
  <si>
    <t xml:space="preserve">Zentrale Arbeitsliste aller Aufträge. Hier werden täglich Status, Termine und Werte gepflegt.</t>
  </si>
  <si>
    <t xml:space="preserve">Kunden</t>
  </si>
  <si>
    <t xml:space="preserve">Stammdaten aller Kunden. Kundennummern (KD-001 etc.) können in der Auftragsliste referenziert werden.</t>
  </si>
  <si>
    <t xml:space="preserve">Auswertung</t>
  </si>
  <si>
    <t xml:space="preserve">Alle KPIs werden automatisch berechnet. Keine manuelle Eingabe nötig – außer im Zeitersparnis-Rechner.</t>
  </si>
  <si>
    <t xml:space="preserve">Anleitung</t>
  </si>
  <si>
    <t xml:space="preserve">Diese Seite. Hilft neuen Nutzern beim schnellen Einstieg.</t>
  </si>
  <si>
    <t xml:space="preserve">AUFTRÄGE ERFASSEN</t>
  </si>
  <si>
    <t xml:space="preserve">Auftragsnummer</t>
  </si>
  <si>
    <t xml:space="preserve">Nutzen Sie das Schema AV-JJJJ-NNN (z. B. AV-2026-016). Konsequenz ist wichtiger als das Format.</t>
  </si>
  <si>
    <t xml:space="preserve">Status setzen</t>
  </si>
  <si>
    <t xml:space="preserve">Klicken Sie auf eine Zelle in Spalte G und wählen Sie den Status aus dem Dropdown. Schreibvarianten vermeiden!</t>
  </si>
  <si>
    <t xml:space="preserve">Spalte H: Hoch / Mittel / Niedrig per Dropdown wählbar. 'Hoch' wird automatisch fett + rot hervorgehoben.</t>
  </si>
  <si>
    <t xml:space="preserve">Fälligkeitsdatum</t>
  </si>
  <si>
    <t xml:space="preserve">Format TT.MM.JJJJ. Überfällige Aufträge (Fälligkeit &lt; Heute, nicht erledigt) werden ROT markiert.</t>
  </si>
  <si>
    <t xml:space="preserve">Auftragswert</t>
  </si>
  <si>
    <t xml:space="preserve">In Euro, ohne Währungszeichen eingeben. Die Formatierung übernimmt Excel automatisch.</t>
  </si>
  <si>
    <t xml:space="preserve">Spalte K: offen / teilabgerechnet / versendet / bezahlt. Pflegen Sie diesen Wert nach Rechnungsversand.</t>
  </si>
  <si>
    <t xml:space="preserve">FARBLICHE HINWEISE</t>
  </si>
  <si>
    <t xml:space="preserve">Rote Zeile</t>
  </si>
  <si>
    <t xml:space="preserve">Auftrag ist überfällig: Fälligkeitsdatum liegt in der Vergangenheit, Status noch nicht erledigt/abgerechnet.</t>
  </si>
  <si>
    <t xml:space="preserve">Orange Fälligkeitsspalte</t>
  </si>
  <si>
    <t xml:space="preserve">Auftrag läuft in den nächsten 7 Tagen ab – bitte prüfen und ggf. Kunden kontaktieren.</t>
  </si>
  <si>
    <t xml:space="preserve">Grüne Statuszelle</t>
  </si>
  <si>
    <t xml:space="preserve">Auftrag ist erledigt. Kein Handlungsbedarf.</t>
  </si>
  <si>
    <t xml:space="preserve">Blaue Statuszelle</t>
  </si>
  <si>
    <t xml:space="preserve">Auftrag ist abgerechnet und damit vollständig abgeschlossen.</t>
  </si>
  <si>
    <t xml:space="preserve">Graue Statuszelle</t>
  </si>
  <si>
    <t xml:space="preserve">Auftrag wurde storniert. Verbleibt in der Liste zur Nachvollziehbarkeit.</t>
  </si>
  <si>
    <t xml:space="preserve">Wie viele Aufträge bearbeiten Sie typischerweise pro Monat?</t>
  </si>
  <si>
    <t xml:space="preserve">Wie viele Minuten benötigen Sie heute für die Verwaltung eines Auftrags?</t>
  </si>
  <si>
    <t xml:space="preserve">Minuten mit Vorlage</t>
  </si>
  <si>
    <t xml:space="preserve">Wie viele Minuten schätzen Sie mit dieser strukturierten Vorlage? Ergebnis wird automatisch berechnet.</t>
  </si>
  <si>
    <t xml:space="preserve">TIPPS &amp; BEST PRACTICES</t>
  </si>
  <si>
    <t xml:space="preserve">Pflichtfelder</t>
  </si>
  <si>
    <t xml:space="preserve">Auftragsnr., Kunde, Status, Fälligkeitsdatum und Auftragswert sollten immer ausgefüllt sein.</t>
  </si>
  <si>
    <t xml:space="preserve">Dateiablage</t>
  </si>
  <si>
    <t xml:space="preserve">Speichern Sie die Datei nicht in Varianten wie 'final2'. Eine zentrale Datei, ein Verantwortlicher.</t>
  </si>
  <si>
    <t xml:space="preserve">Regelmäßige Pflege</t>
  </si>
  <si>
    <t xml:space="preserve">Status und Fälligkeiten mindestens 1× pro Woche aktualisieren – dann arbeitet die Auswertung zuverlässig.</t>
  </si>
  <si>
    <t xml:space="preserve">Neue Spalten</t>
  </si>
  <si>
    <t xml:space="preserve">Sie können jederzeit Spalten rechts von Spalte L ergänzen, ohne bestehende Formeln zu beschädigen.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</si>
</sst>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#,##0.00&quot; €&quot;;[RED]\(#,##0.00&quot; €)&quot;;\-"/>
    <numFmt numFmtId="167" formatCode="0"/>
    <numFmt numFmtId="168" formatCode="#,##0.00&quot; €&quot;"/>
    <numFmt numFmtId="169" formatCode="0.0%"/>
    <numFmt numFmtId="170" formatCode="0.0"/>
    <numFmt numFmtId="171" formatCode="0.0\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1F3864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4472C4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0E0E0"/>
      </patternFill>
    </fill>
    <fill>
      <patternFill patternType="solid">
        <fgColor rgb="FFF2F2F2"/>
        <bgColor rgb="FFEBF3FA"/>
      </patternFill>
    </fill>
    <fill>
      <patternFill patternType="solid">
        <fgColor rgb="FF4472C4"/>
        <bgColor rgb="FF2E5FA3"/>
      </patternFill>
    </fill>
    <fill>
      <patternFill patternType="solid">
        <fgColor rgb="FFEBF3FA"/>
        <bgColor rgb="FFF2F2F2"/>
      </patternFill>
    </fill>
    <fill>
      <patternFill patternType="solid">
        <fgColor rgb="FFE2EFDA"/>
        <bgColor rgb="FFE0E0E0"/>
      </patternFill>
    </fill>
    <fill>
      <patternFill patternType="solid">
        <fgColor rgb="FFFCE4D6"/>
        <bgColor rgb="FFFFE0B2"/>
      </patternFill>
    </fill>
    <fill>
      <patternFill patternType="solid">
        <fgColor rgb="FFFFCCCC"/>
        <bgColor rgb="FFFFE0B2"/>
      </patternFill>
    </fill>
    <fill>
      <patternFill patternType="solid">
        <fgColor rgb="FFC55A11"/>
        <bgColor rgb="FF993300"/>
      </patternFill>
    </fill>
    <fill>
      <patternFill patternType="solid">
        <fgColor rgb="FFFFFF99"/>
        <bgColor rgb="FFFFF9C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 diagonalUp="false" diagonalDown="false">
      <left style="thin">
        <color rgb="FFBDD7EE"/>
      </left>
      <right/>
      <top style="thin">
        <color rgb="FFBDD7EE"/>
      </top>
      <bottom style="thin">
        <color rgb="FFBDD7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FFCCCC"/>
        </patternFill>
      </fill>
    </dxf>
    <dxf>
      <fill>
        <patternFill>
          <bgColor rgb="FFC8E6C9"/>
        </patternFill>
      </fill>
    </dxf>
    <dxf>
      <fill>
        <patternFill>
          <bgColor rgb="FFBBDEFB"/>
        </patternFill>
      </fill>
    </dxf>
    <dxf>
      <fill>
        <patternFill>
          <bgColor rgb="FFE0E0E0"/>
        </patternFill>
      </fill>
    </dxf>
    <dxf>
      <fill>
        <patternFill>
          <bgColor rgb="FFFFF9C4"/>
        </patternFill>
      </fill>
    </dxf>
    <dxf>
      <fill>
        <patternFill>
          <bgColor rgb="FFE1F5FE"/>
        </patternFill>
      </fill>
    </dxf>
    <dxf>
      <fill>
        <patternFill>
          <bgColor rgb="FFFFE0B2"/>
        </patternFill>
      </fill>
    </dxf>
    <dxf>
      <font>
        <b val="1"/>
        <color rgb="FFC00000"/>
      </font>
    </dxf>
  </dxfs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E6C9"/>
      <rgbColor rgb="FF7F7F7F"/>
      <rgbColor rgb="FFD6E4F0"/>
      <rgbColor rgb="FF993366"/>
      <rgbColor rgb="FFFFF9C4"/>
      <rgbColor rgb="FFE1F5FE"/>
      <rgbColor rgb="FF660066"/>
      <rgbColor rgb="FFFF8080"/>
      <rgbColor rgb="FF2E5F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A"/>
      <rgbColor rgb="FFE2EFDA"/>
      <rgbColor rgb="FFFFFF99"/>
      <rgbColor rgb="FFBBDEFB"/>
      <rgbColor rgb="FFFFE0B2"/>
      <rgbColor rgb="FFE0E0E0"/>
      <rgbColor rgb="FFFFCCCC"/>
      <rgbColor rgb="FF4472C4"/>
      <rgbColor rgb="FF33CCCC"/>
      <rgbColor rgb="FF99CC00"/>
      <rgbColor rgb="FFFCE4D6"/>
      <rgbColor rgb="FFFF9900"/>
      <rgbColor rgb="FFC55A11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L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6" min="5" style="0" width="14"/>
    <col collapsed="false" customWidth="true" hidden="false" outlineLevel="0" max="7" min="7" style="0" width="18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0" min="10" style="0" width="16"/>
    <col collapsed="false" customWidth="true" hidden="false" outlineLevel="0" max="11" min="11" style="0" width="18"/>
    <col collapsed="false" customWidth="true" hidden="false" outlineLevel="0" max="12" min="12" style="0" width="3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customFormat="false" ht="18" hidden="false" customHeight="true" outlineLevel="0" collapsed="false">
      <c r="A4" s="4" t="s">
        <v>14</v>
      </c>
      <c r="B4" s="4" t="s">
        <v>15</v>
      </c>
      <c r="C4" s="5" t="s">
        <v>16</v>
      </c>
      <c r="D4" s="5" t="s">
        <v>17</v>
      </c>
      <c r="E4" s="6" t="n">
        <v>46027</v>
      </c>
      <c r="F4" s="6" t="n">
        <v>46081</v>
      </c>
      <c r="G4" s="4" t="s">
        <v>18</v>
      </c>
      <c r="H4" s="4" t="s">
        <v>19</v>
      </c>
      <c r="I4" s="5" t="s">
        <v>20</v>
      </c>
      <c r="J4" s="7" t="n">
        <v>8500</v>
      </c>
      <c r="K4" s="4" t="s">
        <v>21</v>
      </c>
      <c r="L4" s="5" t="s">
        <v>22</v>
      </c>
    </row>
    <row r="5" customFormat="false" ht="18" hidden="false" customHeight="true" outlineLevel="0" collapsed="false">
      <c r="A5" s="8" t="s">
        <v>23</v>
      </c>
      <c r="B5" s="8" t="s">
        <v>24</v>
      </c>
      <c r="C5" s="9" t="s">
        <v>25</v>
      </c>
      <c r="D5" s="9" t="s">
        <v>26</v>
      </c>
      <c r="E5" s="10" t="n">
        <v>46032</v>
      </c>
      <c r="F5" s="10" t="n">
        <v>46053</v>
      </c>
      <c r="G5" s="8" t="s">
        <v>27</v>
      </c>
      <c r="H5" s="8" t="s">
        <v>28</v>
      </c>
      <c r="I5" s="9" t="s">
        <v>29</v>
      </c>
      <c r="J5" s="11" t="n">
        <v>1200</v>
      </c>
      <c r="K5" s="8" t="s">
        <v>30</v>
      </c>
      <c r="L5" s="9"/>
    </row>
    <row r="6" customFormat="false" ht="18" hidden="false" customHeight="true" outlineLevel="0" collapsed="false">
      <c r="A6" s="4" t="s">
        <v>31</v>
      </c>
      <c r="B6" s="4" t="s">
        <v>32</v>
      </c>
      <c r="C6" s="5" t="s">
        <v>33</v>
      </c>
      <c r="D6" s="5" t="s">
        <v>34</v>
      </c>
      <c r="E6" s="6" t="n">
        <v>46037</v>
      </c>
      <c r="F6" s="6" t="n">
        <v>46142</v>
      </c>
      <c r="G6" s="4" t="s">
        <v>35</v>
      </c>
      <c r="H6" s="4" t="s">
        <v>19</v>
      </c>
      <c r="I6" s="5" t="s">
        <v>20</v>
      </c>
      <c r="J6" s="7" t="n">
        <v>22000</v>
      </c>
      <c r="K6" s="4" t="s">
        <v>21</v>
      </c>
      <c r="L6" s="5" t="s">
        <v>36</v>
      </c>
    </row>
    <row r="7" customFormat="false" ht="18" hidden="false" customHeight="true" outlineLevel="0" collapsed="false">
      <c r="A7" s="8" t="s">
        <v>37</v>
      </c>
      <c r="B7" s="8" t="s">
        <v>38</v>
      </c>
      <c r="C7" s="9" t="s">
        <v>39</v>
      </c>
      <c r="D7" s="9" t="s">
        <v>40</v>
      </c>
      <c r="E7" s="10" t="n">
        <v>46040</v>
      </c>
      <c r="F7" s="10" t="n">
        <v>46068</v>
      </c>
      <c r="G7" s="8" t="s">
        <v>41</v>
      </c>
      <c r="H7" s="8" t="s">
        <v>42</v>
      </c>
      <c r="I7" s="9" t="s">
        <v>43</v>
      </c>
      <c r="J7" s="11" t="n">
        <v>3400</v>
      </c>
      <c r="K7" s="8" t="s">
        <v>21</v>
      </c>
      <c r="L7" s="9"/>
    </row>
    <row r="8" customFormat="false" ht="18" hidden="false" customHeight="true" outlineLevel="0" collapsed="false">
      <c r="A8" s="4" t="s">
        <v>44</v>
      </c>
      <c r="B8" s="4" t="s">
        <v>45</v>
      </c>
      <c r="C8" s="5" t="s">
        <v>46</v>
      </c>
      <c r="D8" s="5" t="s">
        <v>47</v>
      </c>
      <c r="E8" s="6" t="n">
        <v>46042</v>
      </c>
      <c r="F8" s="6" t="n">
        <v>46082</v>
      </c>
      <c r="G8" s="4" t="s">
        <v>18</v>
      </c>
      <c r="H8" s="4" t="s">
        <v>19</v>
      </c>
      <c r="I8" s="5" t="s">
        <v>29</v>
      </c>
      <c r="J8" s="7" t="n">
        <v>6800</v>
      </c>
      <c r="K8" s="4" t="s">
        <v>48</v>
      </c>
      <c r="L8" s="5" t="s">
        <v>49</v>
      </c>
    </row>
    <row r="9" customFormat="false" ht="18" hidden="false" customHeight="true" outlineLevel="0" collapsed="false">
      <c r="A9" s="8" t="s">
        <v>50</v>
      </c>
      <c r="B9" s="8" t="s">
        <v>51</v>
      </c>
      <c r="C9" s="9" t="s">
        <v>52</v>
      </c>
      <c r="D9" s="9" t="s">
        <v>53</v>
      </c>
      <c r="E9" s="10" t="n">
        <v>45992</v>
      </c>
      <c r="F9" s="10" t="n">
        <v>46032</v>
      </c>
      <c r="G9" s="8" t="s">
        <v>54</v>
      </c>
      <c r="H9" s="8" t="s">
        <v>19</v>
      </c>
      <c r="I9" s="9" t="s">
        <v>20</v>
      </c>
      <c r="J9" s="11" t="n">
        <v>15000</v>
      </c>
      <c r="K9" s="8" t="s">
        <v>30</v>
      </c>
      <c r="L9" s="9" t="s">
        <v>55</v>
      </c>
    </row>
    <row r="10" customFormat="false" ht="18" hidden="false" customHeight="true" outlineLevel="0" collapsed="false">
      <c r="A10" s="4" t="s">
        <v>56</v>
      </c>
      <c r="B10" s="4" t="s">
        <v>57</v>
      </c>
      <c r="C10" s="5" t="s">
        <v>58</v>
      </c>
      <c r="D10" s="5" t="s">
        <v>59</v>
      </c>
      <c r="E10" s="6" t="n">
        <v>46044</v>
      </c>
      <c r="F10" s="6" t="n">
        <v>46063</v>
      </c>
      <c r="G10" s="4" t="s">
        <v>18</v>
      </c>
      <c r="H10" s="4" t="s">
        <v>28</v>
      </c>
      <c r="I10" s="5" t="s">
        <v>43</v>
      </c>
      <c r="J10" s="7" t="n">
        <v>2800</v>
      </c>
      <c r="K10" s="4" t="s">
        <v>21</v>
      </c>
      <c r="L10" s="5"/>
    </row>
    <row r="11" customFormat="false" ht="18" hidden="false" customHeight="true" outlineLevel="0" collapsed="false">
      <c r="A11" s="8" t="s">
        <v>60</v>
      </c>
      <c r="B11" s="8"/>
      <c r="C11" s="9" t="s">
        <v>61</v>
      </c>
      <c r="D11" s="9" t="s">
        <v>62</v>
      </c>
      <c r="E11" s="10" t="n">
        <v>46047</v>
      </c>
      <c r="F11" s="10" t="n">
        <v>46096</v>
      </c>
      <c r="G11" s="8" t="s">
        <v>63</v>
      </c>
      <c r="H11" s="8" t="s">
        <v>28</v>
      </c>
      <c r="I11" s="9" t="s">
        <v>29</v>
      </c>
      <c r="J11" s="11"/>
      <c r="K11" s="8" t="s">
        <v>21</v>
      </c>
      <c r="L11" s="9" t="s">
        <v>64</v>
      </c>
    </row>
    <row r="12" customFormat="false" ht="18" hidden="false" customHeight="true" outlineLevel="0" collapsed="false">
      <c r="A12" s="4" t="s">
        <v>65</v>
      </c>
      <c r="B12" s="4" t="s">
        <v>66</v>
      </c>
      <c r="C12" s="5" t="s">
        <v>67</v>
      </c>
      <c r="D12" s="5" t="s">
        <v>68</v>
      </c>
      <c r="E12" s="6" t="n">
        <v>46030</v>
      </c>
      <c r="F12" s="6" t="n">
        <v>46042</v>
      </c>
      <c r="G12" s="4" t="s">
        <v>69</v>
      </c>
      <c r="H12" s="4" t="s">
        <v>42</v>
      </c>
      <c r="I12" s="5" t="s">
        <v>43</v>
      </c>
      <c r="J12" s="7" t="n">
        <v>4500</v>
      </c>
      <c r="K12" s="4" t="s">
        <v>21</v>
      </c>
      <c r="L12" s="5" t="s">
        <v>70</v>
      </c>
    </row>
    <row r="13" customFormat="false" ht="18" hidden="false" customHeight="true" outlineLevel="0" collapsed="false">
      <c r="A13" s="8" t="s">
        <v>71</v>
      </c>
      <c r="B13" s="8" t="s">
        <v>72</v>
      </c>
      <c r="C13" s="9" t="s">
        <v>73</v>
      </c>
      <c r="D13" s="9" t="s">
        <v>74</v>
      </c>
      <c r="E13" s="10" t="n">
        <v>46050</v>
      </c>
      <c r="F13" s="10" t="n">
        <v>46112</v>
      </c>
      <c r="G13" s="8" t="s">
        <v>35</v>
      </c>
      <c r="H13" s="8" t="s">
        <v>28</v>
      </c>
      <c r="I13" s="9" t="s">
        <v>20</v>
      </c>
      <c r="J13" s="11" t="n">
        <v>3600</v>
      </c>
      <c r="K13" s="8" t="s">
        <v>21</v>
      </c>
      <c r="L13" s="9"/>
    </row>
    <row r="14" customFormat="false" ht="18" hidden="false" customHeight="true" outlineLevel="0" collapsed="false">
      <c r="A14" s="4" t="s">
        <v>75</v>
      </c>
      <c r="B14" s="4" t="s">
        <v>76</v>
      </c>
      <c r="C14" s="5" t="s">
        <v>77</v>
      </c>
      <c r="D14" s="5" t="s">
        <v>78</v>
      </c>
      <c r="E14" s="6" t="n">
        <v>46052</v>
      </c>
      <c r="F14" s="6" t="n">
        <v>46073</v>
      </c>
      <c r="G14" s="4" t="s">
        <v>18</v>
      </c>
      <c r="H14" s="4" t="s">
        <v>42</v>
      </c>
      <c r="I14" s="5" t="s">
        <v>29</v>
      </c>
      <c r="J14" s="7" t="n">
        <v>1800</v>
      </c>
      <c r="K14" s="4" t="s">
        <v>21</v>
      </c>
      <c r="L14" s="5"/>
    </row>
    <row r="15" customFormat="false" ht="18" hidden="false" customHeight="true" outlineLevel="0" collapsed="false">
      <c r="A15" s="8" t="s">
        <v>79</v>
      </c>
      <c r="B15" s="8" t="s">
        <v>80</v>
      </c>
      <c r="C15" s="9" t="s">
        <v>81</v>
      </c>
      <c r="D15" s="9" t="s">
        <v>82</v>
      </c>
      <c r="E15" s="10" t="n">
        <v>46006</v>
      </c>
      <c r="F15" s="10" t="n">
        <v>46053</v>
      </c>
      <c r="G15" s="8" t="s">
        <v>27</v>
      </c>
      <c r="H15" s="8" t="s">
        <v>19</v>
      </c>
      <c r="I15" s="9" t="s">
        <v>20</v>
      </c>
      <c r="J15" s="11" t="n">
        <v>9500</v>
      </c>
      <c r="K15" s="8" t="s">
        <v>83</v>
      </c>
      <c r="L15" s="9" t="s">
        <v>84</v>
      </c>
    </row>
    <row r="16" customFormat="false" ht="18" hidden="false" customHeight="true" outlineLevel="0" collapsed="false">
      <c r="A16" s="4" t="s">
        <v>85</v>
      </c>
      <c r="B16" s="4"/>
      <c r="C16" s="5" t="s">
        <v>86</v>
      </c>
      <c r="D16" s="5" t="s">
        <v>87</v>
      </c>
      <c r="E16" s="6" t="n">
        <v>46054</v>
      </c>
      <c r="F16" s="6" t="n">
        <v>46081</v>
      </c>
      <c r="G16" s="4" t="s">
        <v>63</v>
      </c>
      <c r="H16" s="4" t="s">
        <v>42</v>
      </c>
      <c r="I16" s="5" t="s">
        <v>43</v>
      </c>
      <c r="J16" s="7"/>
      <c r="K16" s="4" t="s">
        <v>21</v>
      </c>
      <c r="L16" s="5"/>
    </row>
    <row r="17" customFormat="false" ht="18" hidden="false" customHeight="true" outlineLevel="0" collapsed="false">
      <c r="A17" s="8" t="s">
        <v>88</v>
      </c>
      <c r="B17" s="8" t="s">
        <v>89</v>
      </c>
      <c r="C17" s="9" t="s">
        <v>90</v>
      </c>
      <c r="D17" s="9" t="s">
        <v>91</v>
      </c>
      <c r="E17" s="10" t="n">
        <v>46056</v>
      </c>
      <c r="F17" s="10" t="n">
        <v>46142</v>
      </c>
      <c r="G17" s="8" t="s">
        <v>35</v>
      </c>
      <c r="H17" s="8" t="s">
        <v>28</v>
      </c>
      <c r="I17" s="9" t="s">
        <v>29</v>
      </c>
      <c r="J17" s="11" t="n">
        <v>5200</v>
      </c>
      <c r="K17" s="8" t="s">
        <v>21</v>
      </c>
      <c r="L17" s="9" t="s">
        <v>92</v>
      </c>
    </row>
    <row r="18" customFormat="false" ht="18" hidden="false" customHeight="true" outlineLevel="0" collapsed="false">
      <c r="A18" s="4" t="s">
        <v>93</v>
      </c>
      <c r="B18" s="4" t="s">
        <v>94</v>
      </c>
      <c r="C18" s="5" t="s">
        <v>95</v>
      </c>
      <c r="D18" s="5" t="s">
        <v>96</v>
      </c>
      <c r="E18" s="6" t="n">
        <v>46058</v>
      </c>
      <c r="F18" s="6" t="n">
        <v>46096</v>
      </c>
      <c r="G18" s="4" t="s">
        <v>18</v>
      </c>
      <c r="H18" s="4" t="s">
        <v>19</v>
      </c>
      <c r="I18" s="5" t="s">
        <v>20</v>
      </c>
      <c r="J18" s="7" t="n">
        <v>12000</v>
      </c>
      <c r="K18" s="4" t="s">
        <v>48</v>
      </c>
      <c r="L18" s="5" t="s">
        <v>97</v>
      </c>
    </row>
    <row r="21" customFormat="false" ht="15.75" hidden="false" customHeight="true" outlineLevel="0" collapsed="false">
      <c r="A21" s="12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mergeCells count="3">
    <mergeCell ref="A1:L1"/>
    <mergeCell ref="A2:L2"/>
    <mergeCell ref="A21:L21"/>
  </mergeCells>
  <conditionalFormatting sqref="A4:L1000">
    <cfRule type="expression" priority="2" aboveAverage="0" equalAverage="0" bottom="0" percent="0" rank="0" text="" dxfId="0">
      <formula>AND(F4&lt;TODAY(),G4&lt;&gt;"erledigt",G4&lt;&gt;"abgerechnet",G4&lt;&gt;"storniert",F4&lt;&gt;"")</formula>
    </cfRule>
  </conditionalFormatting>
  <conditionalFormatting sqref="G4:G1000">
    <cfRule type="expression" priority="3" aboveAverage="0" equalAverage="0" bottom="0" percent="0" rank="0" text="" dxfId="1">
      <formula>G4="erledigt"</formula>
    </cfRule>
    <cfRule type="expression" priority="4" aboveAverage="0" equalAverage="0" bottom="0" percent="0" rank="0" text="" dxfId="2">
      <formula>G4="abgerechnet"</formula>
    </cfRule>
    <cfRule type="expression" priority="5" aboveAverage="0" equalAverage="0" bottom="0" percent="0" rank="0" text="" dxfId="3">
      <formula>G4="storniert"</formula>
    </cfRule>
    <cfRule type="expression" priority="6" aboveAverage="0" equalAverage="0" bottom="0" percent="0" rank="0" text="" dxfId="4">
      <formula>G4="in Arbeit"</formula>
    </cfRule>
    <cfRule type="expression" priority="7" aboveAverage="0" equalAverage="0" bottom="0" percent="0" rank="0" text="" dxfId="5">
      <formula>G4="Anfrage"</formula>
    </cfRule>
  </conditionalFormatting>
  <conditionalFormatting sqref="F4:F1000">
    <cfRule type="expression" priority="8" aboveAverage="0" equalAverage="0" bottom="0" percent="0" rank="0" text="" dxfId="6">
      <formula>AND(F4&gt;=TODAY(),F4&lt;=TODAY()+7,G4&lt;&gt;"erledigt",G4&lt;&gt;"abgerechnet",G4&lt;&gt;"storniert")</formula>
    </cfRule>
  </conditionalFormatting>
  <conditionalFormatting sqref="H4:H1000">
    <cfRule type="expression" priority="9" aboveAverage="0" equalAverage="0" bottom="0" percent="0" rank="0" text="" dxfId="7">
      <formula>H4="Hoch"</formula>
    </cfRule>
  </conditionalFormatting>
  <dataValidations count="3">
    <dataValidation allowBlank="true" error="Bitte wählen Sie einen gültigen Status aus der Liste." errorStyle="stop" errorTitle="Ungültiger Status" operator="between" showDropDown="false" showErrorMessage="true" showInputMessage="false" sqref="G4:G1000" type="list">
      <formula1>"Anfrage,Angebot gesendet,beauftragt,in Arbeit,Rückfrage,erledigt,abgerechnet,storniert"</formula1>
      <formula2>0</formula2>
    </dataValidation>
    <dataValidation allowBlank="true" errorStyle="stop" operator="between" showDropDown="false" showErrorMessage="false" showInputMessage="false" sqref="H4:H1000" type="list">
      <formula1>"Hoch,Mittel,Niedrig"</formula1>
      <formula2>0</formula2>
    </dataValidation>
    <dataValidation allowBlank="true" errorStyle="stop" operator="between" showDropDown="false" showErrorMessage="false" showInputMessage="false" sqref="K4:K1000" type="list">
      <formula1>"offen,teilabgerechnet,versendet,bezahlt"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28"/>
    <col collapsed="false" customWidth="true" hidden="false" outlineLevel="0" max="5" min="5" style="0" width="16"/>
    <col collapsed="false" customWidth="true" hidden="false" outlineLevel="0" max="6" min="6" style="0" width="24"/>
    <col collapsed="false" customWidth="true" hidden="false" outlineLevel="0" max="7" min="7" style="0" width="8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30"/>
  </cols>
  <sheetData>
    <row r="1" customFormat="false" ht="36" hidden="false" customHeight="true" outlineLevel="0" collapsed="false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0" hidden="false" customHeight="true" outlineLevel="0" collapsed="false">
      <c r="A3" s="3" t="s">
        <v>101</v>
      </c>
      <c r="B3" s="3" t="s">
        <v>102</v>
      </c>
      <c r="C3" s="3" t="s">
        <v>103</v>
      </c>
      <c r="D3" s="3" t="s">
        <v>104</v>
      </c>
      <c r="E3" s="3" t="s">
        <v>105</v>
      </c>
      <c r="F3" s="3" t="s">
        <v>106</v>
      </c>
      <c r="G3" s="3" t="s">
        <v>107</v>
      </c>
      <c r="H3" s="3" t="s">
        <v>108</v>
      </c>
      <c r="I3" s="3" t="s">
        <v>109</v>
      </c>
      <c r="J3" s="3" t="s">
        <v>13</v>
      </c>
    </row>
    <row r="4" customFormat="false" ht="18" hidden="false" customHeight="true" outlineLevel="0" collapsed="false">
      <c r="A4" s="4" t="s">
        <v>110</v>
      </c>
      <c r="B4" s="5" t="s">
        <v>16</v>
      </c>
      <c r="C4" s="5" t="s">
        <v>111</v>
      </c>
      <c r="D4" s="5" t="s">
        <v>112</v>
      </c>
      <c r="E4" s="5" t="s">
        <v>113</v>
      </c>
      <c r="F4" s="5" t="s">
        <v>114</v>
      </c>
      <c r="G4" s="4" t="s">
        <v>115</v>
      </c>
      <c r="H4" s="5" t="s">
        <v>116</v>
      </c>
      <c r="I4" s="6" t="s">
        <v>117</v>
      </c>
      <c r="J4" s="5" t="s">
        <v>118</v>
      </c>
    </row>
    <row r="5" customFormat="false" ht="18" hidden="false" customHeight="true" outlineLevel="0" collapsed="false">
      <c r="A5" s="8" t="s">
        <v>119</v>
      </c>
      <c r="B5" s="9" t="s">
        <v>25</v>
      </c>
      <c r="C5" s="9" t="s">
        <v>120</v>
      </c>
      <c r="D5" s="9" t="s">
        <v>121</v>
      </c>
      <c r="E5" s="9" t="s">
        <v>122</v>
      </c>
      <c r="F5" s="9" t="s">
        <v>123</v>
      </c>
      <c r="G5" s="8" t="s">
        <v>124</v>
      </c>
      <c r="H5" s="9" t="s">
        <v>125</v>
      </c>
      <c r="I5" s="10" t="s">
        <v>126</v>
      </c>
      <c r="J5" s="9"/>
    </row>
    <row r="6" customFormat="false" ht="18" hidden="false" customHeight="true" outlineLevel="0" collapsed="false">
      <c r="A6" s="4" t="s">
        <v>127</v>
      </c>
      <c r="B6" s="5" t="s">
        <v>33</v>
      </c>
      <c r="C6" s="5" t="s">
        <v>128</v>
      </c>
      <c r="D6" s="5" t="s">
        <v>129</v>
      </c>
      <c r="E6" s="5" t="s">
        <v>130</v>
      </c>
      <c r="F6" s="5" t="s">
        <v>131</v>
      </c>
      <c r="G6" s="4" t="s">
        <v>132</v>
      </c>
      <c r="H6" s="5" t="s">
        <v>133</v>
      </c>
      <c r="I6" s="6" t="s">
        <v>134</v>
      </c>
      <c r="J6" s="5" t="s">
        <v>135</v>
      </c>
    </row>
    <row r="7" customFormat="false" ht="18" hidden="false" customHeight="true" outlineLevel="0" collapsed="false">
      <c r="A7" s="8" t="s">
        <v>136</v>
      </c>
      <c r="B7" s="9" t="s">
        <v>39</v>
      </c>
      <c r="C7" s="9" t="s">
        <v>137</v>
      </c>
      <c r="D7" s="9" t="s">
        <v>138</v>
      </c>
      <c r="E7" s="9" t="s">
        <v>139</v>
      </c>
      <c r="F7" s="9" t="s">
        <v>140</v>
      </c>
      <c r="G7" s="8" t="s">
        <v>141</v>
      </c>
      <c r="H7" s="9" t="s">
        <v>142</v>
      </c>
      <c r="I7" s="10" t="s">
        <v>143</v>
      </c>
      <c r="J7" s="9" t="s">
        <v>144</v>
      </c>
    </row>
    <row r="8" customFormat="false" ht="18" hidden="false" customHeight="true" outlineLevel="0" collapsed="false">
      <c r="A8" s="4" t="s">
        <v>145</v>
      </c>
      <c r="B8" s="5" t="s">
        <v>46</v>
      </c>
      <c r="C8" s="5" t="s">
        <v>146</v>
      </c>
      <c r="D8" s="5" t="s">
        <v>147</v>
      </c>
      <c r="E8" s="5" t="s">
        <v>148</v>
      </c>
      <c r="F8" s="5" t="s">
        <v>149</v>
      </c>
      <c r="G8" s="4" t="s">
        <v>150</v>
      </c>
      <c r="H8" s="5" t="s">
        <v>151</v>
      </c>
      <c r="I8" s="6" t="s">
        <v>152</v>
      </c>
      <c r="J8" s="5"/>
    </row>
    <row r="9" customFormat="false" ht="18" hidden="false" customHeight="true" outlineLevel="0" collapsed="false">
      <c r="A9" s="8" t="s">
        <v>153</v>
      </c>
      <c r="B9" s="9" t="s">
        <v>52</v>
      </c>
      <c r="C9" s="9" t="s">
        <v>154</v>
      </c>
      <c r="D9" s="9" t="s">
        <v>155</v>
      </c>
      <c r="E9" s="9" t="s">
        <v>156</v>
      </c>
      <c r="F9" s="9" t="s">
        <v>157</v>
      </c>
      <c r="G9" s="8" t="s">
        <v>158</v>
      </c>
      <c r="H9" s="9" t="s">
        <v>159</v>
      </c>
      <c r="I9" s="10" t="s">
        <v>160</v>
      </c>
      <c r="J9" s="9" t="s">
        <v>161</v>
      </c>
    </row>
    <row r="10" customFormat="false" ht="18" hidden="false" customHeight="true" outlineLevel="0" collapsed="false">
      <c r="A10" s="4" t="s">
        <v>162</v>
      </c>
      <c r="B10" s="5" t="s">
        <v>58</v>
      </c>
      <c r="C10" s="5" t="s">
        <v>163</v>
      </c>
      <c r="D10" s="5" t="s">
        <v>164</v>
      </c>
      <c r="E10" s="5" t="s">
        <v>165</v>
      </c>
      <c r="F10" s="5" t="s">
        <v>166</v>
      </c>
      <c r="G10" s="4" t="s">
        <v>167</v>
      </c>
      <c r="H10" s="5" t="s">
        <v>168</v>
      </c>
      <c r="I10" s="6" t="s">
        <v>169</v>
      </c>
      <c r="J10" s="5" t="s">
        <v>170</v>
      </c>
    </row>
    <row r="11" customFormat="false" ht="18" hidden="false" customHeight="true" outlineLevel="0" collapsed="false">
      <c r="A11" s="8" t="s">
        <v>171</v>
      </c>
      <c r="B11" s="9" t="s">
        <v>61</v>
      </c>
      <c r="C11" s="9" t="s">
        <v>172</v>
      </c>
      <c r="D11" s="9" t="s">
        <v>173</v>
      </c>
      <c r="E11" s="9" t="s">
        <v>174</v>
      </c>
      <c r="F11" s="9" t="s">
        <v>175</v>
      </c>
      <c r="G11" s="8" t="s">
        <v>176</v>
      </c>
      <c r="H11" s="9" t="s">
        <v>177</v>
      </c>
      <c r="I11" s="10" t="s">
        <v>178</v>
      </c>
      <c r="J11" s="9" t="s">
        <v>179</v>
      </c>
    </row>
    <row r="12" customFormat="false" ht="18" hidden="false" customHeight="true" outlineLevel="0" collapsed="false">
      <c r="A12" s="4" t="s">
        <v>180</v>
      </c>
      <c r="B12" s="5" t="s">
        <v>67</v>
      </c>
      <c r="C12" s="5" t="s">
        <v>181</v>
      </c>
      <c r="D12" s="5" t="s">
        <v>182</v>
      </c>
      <c r="E12" s="5" t="s">
        <v>183</v>
      </c>
      <c r="F12" s="5" t="s">
        <v>184</v>
      </c>
      <c r="G12" s="4" t="s">
        <v>185</v>
      </c>
      <c r="H12" s="5" t="s">
        <v>186</v>
      </c>
      <c r="I12" s="6" t="s">
        <v>187</v>
      </c>
      <c r="J12" s="5"/>
    </row>
    <row r="13" customFormat="false" ht="18" hidden="false" customHeight="true" outlineLevel="0" collapsed="false">
      <c r="A13" s="8" t="s">
        <v>188</v>
      </c>
      <c r="B13" s="9" t="s">
        <v>73</v>
      </c>
      <c r="C13" s="9" t="s">
        <v>189</v>
      </c>
      <c r="D13" s="9" t="s">
        <v>190</v>
      </c>
      <c r="E13" s="9" t="s">
        <v>191</v>
      </c>
      <c r="F13" s="9" t="s">
        <v>192</v>
      </c>
      <c r="G13" s="8" t="s">
        <v>193</v>
      </c>
      <c r="H13" s="9" t="s">
        <v>194</v>
      </c>
      <c r="I13" s="10" t="s">
        <v>195</v>
      </c>
      <c r="J13" s="9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4"/>
    <col collapsed="false" customWidth="true" hidden="false" outlineLevel="0" max="4" min="4" style="0" width="30"/>
    <col collapsed="false" customWidth="true" hidden="false" outlineLevel="0" max="5" min="5" style="0" width="20"/>
    <col collapsed="false" customWidth="true" hidden="false" outlineLevel="0" max="6" min="6" style="0" width="4"/>
    <col collapsed="false" customWidth="true" hidden="false" outlineLevel="0" max="7" min="7" style="0" width="30"/>
    <col collapsed="false" customWidth="true" hidden="false" outlineLevel="0" max="8" min="8" style="0" width="20"/>
  </cols>
  <sheetData>
    <row r="1" customFormat="false" ht="36" hidden="false" customHeight="true" outlineLevel="0" collapsed="false">
      <c r="A1" s="1" t="s">
        <v>196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197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13" t="s">
        <v>198</v>
      </c>
      <c r="B4" s="13"/>
      <c r="C4" s="14"/>
      <c r="D4" s="13" t="s">
        <v>199</v>
      </c>
      <c r="E4" s="13"/>
      <c r="F4" s="14"/>
      <c r="G4" s="13" t="s">
        <v>200</v>
      </c>
      <c r="H4" s="13"/>
    </row>
    <row r="5" customFormat="false" ht="19.5" hidden="false" customHeight="true" outlineLevel="0" collapsed="false">
      <c r="A5" s="15" t="s">
        <v>201</v>
      </c>
      <c r="B5" s="16" t="n">
        <f aca="false">COUNTA(Aufträge!A4:A1000)</f>
        <v>16</v>
      </c>
      <c r="C5" s="14"/>
      <c r="D5" s="15" t="s">
        <v>202</v>
      </c>
      <c r="E5" s="17" t="n">
        <f aca="false">SUMIF(Aufträge!A4:A1000,"&lt;&gt;",Aufträge!J4:J1000)</f>
        <v>96300</v>
      </c>
      <c r="F5" s="14"/>
      <c r="G5" s="15" t="s">
        <v>203</v>
      </c>
      <c r="H5" s="16" t="n">
        <f aca="false">COUNTIFS(Aufträge!G4:G1000,"erledigt",Aufträge!A4:A1000,"&lt;&gt;")+COUNTIFS(Aufträge!G4:G1000,"abgerechnet",Aufträge!A4:A1000,"&lt;&gt;")</f>
        <v>3</v>
      </c>
    </row>
    <row r="6" customFormat="false" ht="19.5" hidden="false" customHeight="true" outlineLevel="0" collapsed="false">
      <c r="A6" s="15" t="s">
        <v>204</v>
      </c>
      <c r="B6" s="18" t="n">
        <f aca="false">COUNTIFS(Aufträge!G4:G1000,"&lt;&gt;erledigt",Aufträge!G4:G1000,"&lt;&gt;abgerechnet",Aufträge!G4:G1000,"&lt;&gt;storniert",Aufträge!A4:A1000,"&lt;&gt;")</f>
        <v>11</v>
      </c>
      <c r="C6" s="14"/>
      <c r="D6" s="15" t="s">
        <v>205</v>
      </c>
      <c r="E6" s="19" t="n">
        <f aca="false">SUMIFS(Aufträge!J4:J1000,Aufträge!G4:G1000,"&lt;&gt;erledigt",Aufträge!G4:G1000,"&lt;&gt;abgerechnet",Aufträge!G4:G1000,"&lt;&gt;storniert")</f>
        <v>66100</v>
      </c>
      <c r="F6" s="14"/>
      <c r="G6" s="15" t="s">
        <v>206</v>
      </c>
      <c r="H6" s="20" t="n">
        <f aca="true">COUNTIFS(Aufträge!G4:G1000,"erledigt",Aufträge!F4:F1000,"&gt;="&amp;TODAY())+COUNTIFS(Aufträge!G4:G1000,"abgerechnet",Aufträge!F4:F1000,"&gt;="&amp;TODAY())</f>
        <v>0</v>
      </c>
    </row>
    <row r="7" customFormat="false" ht="19.5" hidden="false" customHeight="true" outlineLevel="0" collapsed="false">
      <c r="A7" s="15" t="s">
        <v>207</v>
      </c>
      <c r="B7" s="16" t="n">
        <f aca="false">COUNTIF(Aufträge!G4:G1000,"Anfrage")</f>
        <v>2</v>
      </c>
      <c r="C7" s="14"/>
      <c r="D7" s="15" t="s">
        <v>208</v>
      </c>
      <c r="E7" s="21" t="n">
        <f aca="false">SUMIF(Aufträge!G4:G1000,"in Arbeit",Aufträge!J4:J1000)</f>
        <v>31900</v>
      </c>
      <c r="F7" s="14"/>
      <c r="G7" s="15" t="s">
        <v>209</v>
      </c>
      <c r="H7" s="22" t="n">
        <f aca="true">IFERROR((COUNTIFS(Aufträge!G4:G1000,"erledigt",Aufträge!F4:F1000,"&gt;="&amp;TODAY())+COUNTIFS(Aufträge!G4:G1000,"abgerechnet",Aufträge!F4:F1000,"&gt;="&amp;TODAY()))/(COUNTIFS(Aufträge!G4:G1000,"erledigt",Aufträge!A4:A1000,"&lt;&gt;")+COUNTIFS(Aufträge!G4:G1000,"abgerechnet",Aufträge!A4:A1000,"&lt;&gt;")),0)</f>
        <v>0</v>
      </c>
    </row>
    <row r="8" customFormat="false" ht="19.5" hidden="false" customHeight="true" outlineLevel="0" collapsed="false">
      <c r="A8" s="15" t="s">
        <v>210</v>
      </c>
      <c r="B8" s="16" t="n">
        <f aca="false">COUNTIF(Aufträge!G4:G1000,"Angebot gesendet")</f>
        <v>1</v>
      </c>
      <c r="C8" s="14"/>
      <c r="D8" s="15" t="s">
        <v>211</v>
      </c>
      <c r="E8" s="21" t="n">
        <f aca="false">SUMIF(Aufträge!G4:G1000,"beauftragt",Aufträge!J4:J1000)</f>
        <v>30800</v>
      </c>
      <c r="F8" s="14"/>
      <c r="G8" s="15" t="s">
        <v>212</v>
      </c>
      <c r="H8" s="20" t="n">
        <f aca="false">COUNTIF(Aufträge!K4:K1000,"bezahlt")</f>
        <v>2</v>
      </c>
    </row>
    <row r="9" customFormat="false" ht="19.5" hidden="false" customHeight="true" outlineLevel="0" collapsed="false">
      <c r="A9" s="15" t="s">
        <v>213</v>
      </c>
      <c r="B9" s="16" t="n">
        <f aca="false">COUNTIF(Aufträge!G4:G1000,"beauftragt")</f>
        <v>3</v>
      </c>
      <c r="C9" s="14"/>
      <c r="D9" s="15" t="s">
        <v>214</v>
      </c>
      <c r="E9" s="17" t="n">
        <f aca="false">SUMIF(Aufträge!G4:G1000,"erledigt",Aufträge!J4:J1000)</f>
        <v>10700</v>
      </c>
      <c r="F9" s="14"/>
      <c r="G9" s="15" t="s">
        <v>215</v>
      </c>
      <c r="H9" s="16" t="n">
        <f aca="false">COUNTIF(Aufträge!K4:K1000,"offen")</f>
        <v>10</v>
      </c>
    </row>
    <row r="10" customFormat="false" ht="19.5" hidden="false" customHeight="true" outlineLevel="0" collapsed="false">
      <c r="A10" s="15" t="s">
        <v>216</v>
      </c>
      <c r="B10" s="16" t="n">
        <f aca="false">COUNTIF(Aufträge!G4:G1000,"in Arbeit")</f>
        <v>5</v>
      </c>
      <c r="C10" s="14"/>
      <c r="D10" s="15" t="s">
        <v>217</v>
      </c>
      <c r="E10" s="17" t="n">
        <f aca="false">SUMIF(Aufträge!G4:G1000,"abgerechnet",Aufträge!J4:J1000)</f>
        <v>15000</v>
      </c>
      <c r="F10" s="14"/>
      <c r="G10" s="15" t="s">
        <v>218</v>
      </c>
      <c r="H10" s="16" t="n">
        <f aca="false">COUNTIF(Aufträge!K4:K1000,"versendet")</f>
        <v>1</v>
      </c>
    </row>
    <row r="11" customFormat="false" ht="19.5" hidden="false" customHeight="true" outlineLevel="0" collapsed="false">
      <c r="A11" s="15" t="s">
        <v>219</v>
      </c>
      <c r="B11" s="20" t="n">
        <f aca="false">COUNTIF(Aufträge!G4:G1000,"erledigt")</f>
        <v>2</v>
      </c>
      <c r="C11" s="14"/>
      <c r="D11" s="15" t="s">
        <v>220</v>
      </c>
      <c r="E11" s="21" t="n">
        <f aca="false">SUMIF(Aufträge!G4:G1000,"storniert",Aufträge!J4:J1000)</f>
        <v>4500</v>
      </c>
      <c r="F11" s="14"/>
      <c r="G11" s="15" t="s">
        <v>221</v>
      </c>
      <c r="H11" s="16" t="n">
        <f aca="false">COUNTIF(Aufträge!K4:K1000,"teilabgerechnet")</f>
        <v>2</v>
      </c>
    </row>
    <row r="12" customFormat="false" ht="19.5" hidden="false" customHeight="true" outlineLevel="0" collapsed="false">
      <c r="A12" s="15" t="s">
        <v>222</v>
      </c>
      <c r="B12" s="20" t="n">
        <f aca="false">COUNTIF(Aufträge!G4:G1000,"abgerechnet")</f>
        <v>1</v>
      </c>
      <c r="C12" s="14"/>
      <c r="D12" s="15" t="s">
        <v>223</v>
      </c>
      <c r="E12" s="23" t="n">
        <f aca="false">IFERROR(SUMIFS(Aufträge!J4:J1000,Aufträge!G4:G1000,"abgerechnet")/SUMIF(Aufträge!A4:A1000,"&lt;&gt;",Aufträge!J4:J1000),0)</f>
        <v>0.155763239875389</v>
      </c>
      <c r="F12" s="14"/>
      <c r="G12" s="15" t="s">
        <v>224</v>
      </c>
      <c r="H12" s="24" t="n">
        <f aca="false">COUNTIFS(Aufträge!H4:H1000,"Hoch",Aufträge!G4:G1000,"&lt;&gt;storniert")</f>
        <v>6</v>
      </c>
    </row>
    <row r="13" customFormat="false" ht="19.5" hidden="false" customHeight="true" outlineLevel="0" collapsed="false">
      <c r="A13" s="15" t="s">
        <v>225</v>
      </c>
      <c r="B13" s="16" t="n">
        <f aca="false">COUNTIF(Aufträge!G4:G1000,"storniert")</f>
        <v>1</v>
      </c>
      <c r="C13" s="14"/>
      <c r="D13" s="15" t="s">
        <v>226</v>
      </c>
      <c r="E13" s="21" t="n">
        <f aca="false">IFERROR(AVERAGEIF(Aufträge!J4:J1000,"&gt;"&amp;0),0)</f>
        <v>7407.69230769231</v>
      </c>
      <c r="F13" s="14"/>
      <c r="G13" s="15" t="s">
        <v>227</v>
      </c>
      <c r="H13" s="16" t="n">
        <f aca="false">COUNTIFS(Aufträge!H4:H1000,"Mittel",Aufträge!G4:G1000,"&lt;&gt;storniert")</f>
        <v>5</v>
      </c>
    </row>
    <row r="14" customFormat="false" ht="19.5" hidden="false" customHeight="true" outlineLevel="0" collapsed="false">
      <c r="A14" s="15" t="s">
        <v>228</v>
      </c>
      <c r="B14" s="24" t="n">
        <f aca="true">COUNTIFS(Aufträge!F4:F1000,"&lt;"&amp;TODAY(),Aufträge!G4:G1000,"&lt;&gt;erledigt",Aufträge!G4:G1000,"&lt;&gt;abgerechnet",Aufträge!G4:G1000,"&lt;&gt;storniert",Aufträge!A4:A1000,"&lt;&gt;")</f>
        <v>9</v>
      </c>
      <c r="C14" s="14"/>
      <c r="D14" s="15" t="s">
        <v>229</v>
      </c>
      <c r="E14" s="21" t="n">
        <f aca="false">IFERROR(MAX(Aufträge!J4:J1000),0)</f>
        <v>22000</v>
      </c>
      <c r="F14" s="14"/>
      <c r="G14" s="15" t="s">
        <v>230</v>
      </c>
      <c r="H14" s="16" t="n">
        <f aca="false">COUNTIFS(Aufträge!H4:H1000,"Niedrig",Aufträge!G4:G1000,"&lt;&gt;storniert")</f>
        <v>3</v>
      </c>
    </row>
    <row r="17" customFormat="false" ht="27.75" hidden="false" customHeight="true" outlineLevel="0" collapsed="false">
      <c r="A17" s="25" t="s">
        <v>231</v>
      </c>
      <c r="B17" s="25"/>
      <c r="C17" s="25"/>
      <c r="D17" s="25"/>
      <c r="E17" s="25"/>
      <c r="F17" s="25"/>
      <c r="G17" s="25"/>
      <c r="H17" s="25"/>
    </row>
    <row r="18" customFormat="false" ht="15.75" hidden="false" customHeight="true" outlineLevel="0" collapsed="false">
      <c r="A18" s="12" t="s">
        <v>232</v>
      </c>
      <c r="B18" s="12"/>
      <c r="C18" s="12"/>
      <c r="D18" s="12"/>
      <c r="E18" s="12"/>
      <c r="F18" s="12"/>
      <c r="G18" s="12"/>
      <c r="H18" s="12"/>
    </row>
    <row r="19" customFormat="false" ht="19.5" hidden="false" customHeight="true" outlineLevel="0" collapsed="false">
      <c r="A19" s="26" t="s">
        <v>233</v>
      </c>
      <c r="B19" s="26"/>
      <c r="C19" s="26"/>
      <c r="D19" s="26"/>
      <c r="E19" s="27" t="n">
        <v>30</v>
      </c>
      <c r="F19" s="28"/>
      <c r="G19" s="28"/>
      <c r="H19" s="28"/>
    </row>
    <row r="20" customFormat="false" ht="19.5" hidden="false" customHeight="true" outlineLevel="0" collapsed="false">
      <c r="A20" s="26" t="s">
        <v>234</v>
      </c>
      <c r="B20" s="26"/>
      <c r="C20" s="26"/>
      <c r="D20" s="26"/>
      <c r="E20" s="27" t="n">
        <v>25</v>
      </c>
      <c r="F20" s="28"/>
      <c r="G20" s="28"/>
      <c r="H20" s="28"/>
    </row>
    <row r="21" customFormat="false" ht="19.5" hidden="false" customHeight="true" outlineLevel="0" collapsed="false">
      <c r="A21" s="26" t="s">
        <v>235</v>
      </c>
      <c r="B21" s="26"/>
      <c r="C21" s="26"/>
      <c r="D21" s="26"/>
      <c r="E21" s="27" t="n">
        <v>12</v>
      </c>
      <c r="F21" s="28"/>
      <c r="G21" s="28"/>
      <c r="H21" s="28"/>
    </row>
    <row r="22" customFormat="false" ht="21.75" hidden="false" customHeight="true" outlineLevel="0" collapsed="false">
      <c r="A22" s="29" t="s">
        <v>236</v>
      </c>
      <c r="B22" s="29"/>
      <c r="C22" s="29"/>
      <c r="D22" s="29"/>
      <c r="E22" s="30" t="n">
        <f aca="false">E19*(E20-E21)</f>
        <v>390</v>
      </c>
      <c r="F22" s="31"/>
      <c r="G22" s="31"/>
      <c r="H22" s="31"/>
    </row>
    <row r="23" customFormat="false" ht="21.75" hidden="false" customHeight="true" outlineLevel="0" collapsed="false">
      <c r="A23" s="29" t="s">
        <v>237</v>
      </c>
      <c r="B23" s="29"/>
      <c r="C23" s="29"/>
      <c r="D23" s="29"/>
      <c r="E23" s="32" t="n">
        <f aca="false">E22/60</f>
        <v>6.5</v>
      </c>
      <c r="F23" s="31"/>
      <c r="G23" s="31"/>
      <c r="H23" s="31"/>
    </row>
    <row r="24" customFormat="false" ht="21.75" hidden="false" customHeight="true" outlineLevel="0" collapsed="false">
      <c r="A24" s="29" t="s">
        <v>238</v>
      </c>
      <c r="B24" s="29"/>
      <c r="C24" s="29"/>
      <c r="D24" s="29"/>
      <c r="E24" s="32" t="n">
        <f aca="false">E23*12</f>
        <v>78</v>
      </c>
      <c r="F24" s="31"/>
      <c r="G24" s="31"/>
      <c r="H24" s="31"/>
    </row>
    <row r="25" customFormat="false" ht="21.75" hidden="false" customHeight="true" outlineLevel="0" collapsed="false">
      <c r="A25" s="29" t="s">
        <v>239</v>
      </c>
      <c r="B25" s="29"/>
      <c r="C25" s="29"/>
      <c r="D25" s="29"/>
      <c r="E25" s="32" t="n">
        <f aca="false">ROUND(E24/8,1)</f>
        <v>9.8</v>
      </c>
      <c r="F25" s="31"/>
      <c r="G25" s="31"/>
      <c r="H25" s="31"/>
    </row>
    <row r="27" customFormat="false" ht="21.75" hidden="false" customHeight="true" outlineLevel="0" collapsed="false">
      <c r="A27" s="13" t="s">
        <v>240</v>
      </c>
      <c r="B27" s="13"/>
      <c r="C27" s="13"/>
      <c r="D27" s="13"/>
      <c r="E27" s="13"/>
      <c r="F27" s="13"/>
      <c r="G27" s="13"/>
      <c r="H27" s="13"/>
    </row>
    <row r="28" customFormat="false" ht="18" hidden="false" customHeight="true" outlineLevel="0" collapsed="false">
      <c r="A28" s="33" t="s">
        <v>241</v>
      </c>
      <c r="B28" s="33"/>
      <c r="C28" s="33"/>
      <c r="D28" s="33"/>
      <c r="E28" s="33"/>
      <c r="F28" s="33"/>
      <c r="G28" s="33"/>
      <c r="H28" s="33"/>
    </row>
    <row r="29" customFormat="false" ht="18" hidden="false" customHeight="true" outlineLevel="0" collapsed="false">
      <c r="A29" s="34" t="s">
        <v>242</v>
      </c>
      <c r="B29" s="34"/>
      <c r="C29" s="34"/>
      <c r="D29" s="34"/>
      <c r="E29" s="34"/>
      <c r="F29" s="34"/>
      <c r="G29" s="34"/>
      <c r="H29" s="34"/>
    </row>
    <row r="31" customFormat="false" ht="21.75" hidden="false" customHeight="true" outlineLevel="0" collapsed="false">
      <c r="A31" s="35" t="s">
        <v>243</v>
      </c>
      <c r="B31" s="35"/>
      <c r="C31" s="35"/>
      <c r="D31" s="35"/>
      <c r="E31" s="35"/>
      <c r="F31" s="35"/>
      <c r="G31" s="35"/>
      <c r="H31" s="35"/>
    </row>
    <row r="32" customFormat="false" ht="19.5" hidden="false" customHeight="true" outlineLevel="0" collapsed="false">
      <c r="A32" s="26" t="s">
        <v>244</v>
      </c>
      <c r="B32" s="26"/>
      <c r="C32" s="26"/>
      <c r="D32" s="26"/>
      <c r="E32" s="27" t="n">
        <v>18</v>
      </c>
      <c r="F32" s="28"/>
      <c r="G32" s="28"/>
      <c r="H32" s="28"/>
    </row>
    <row r="33" customFormat="false" ht="19.5" hidden="false" customHeight="true" outlineLevel="0" collapsed="false">
      <c r="A33" s="26" t="s">
        <v>245</v>
      </c>
      <c r="B33" s="26"/>
      <c r="C33" s="26"/>
      <c r="D33" s="26"/>
      <c r="E33" s="27" t="n">
        <v>20</v>
      </c>
      <c r="F33" s="28"/>
      <c r="G33" s="28"/>
      <c r="H33" s="28"/>
    </row>
    <row r="34" customFormat="false" ht="21.75" hidden="false" customHeight="true" outlineLevel="0" collapsed="false">
      <c r="A34" s="29" t="s">
        <v>246</v>
      </c>
      <c r="B34" s="29"/>
      <c r="C34" s="29"/>
      <c r="D34" s="29"/>
      <c r="E34" s="36" t="n">
        <f aca="false">IFERROR(E32/E33*100,0)</f>
        <v>90</v>
      </c>
      <c r="F34" s="31"/>
      <c r="G34" s="31"/>
      <c r="H34" s="31"/>
    </row>
  </sheetData>
  <mergeCells count="31">
    <mergeCell ref="A1:H1"/>
    <mergeCell ref="A2:H2"/>
    <mergeCell ref="A4:B4"/>
    <mergeCell ref="D4:E4"/>
    <mergeCell ref="G4:H4"/>
    <mergeCell ref="A17:H17"/>
    <mergeCell ref="A18:H18"/>
    <mergeCell ref="A19:D19"/>
    <mergeCell ref="F19:H19"/>
    <mergeCell ref="A20:D20"/>
    <mergeCell ref="F20:H20"/>
    <mergeCell ref="A21:D21"/>
    <mergeCell ref="F21:H21"/>
    <mergeCell ref="A22:D22"/>
    <mergeCell ref="F22:H22"/>
    <mergeCell ref="A23:D23"/>
    <mergeCell ref="F23:H23"/>
    <mergeCell ref="A24:D24"/>
    <mergeCell ref="F24:H24"/>
    <mergeCell ref="A25:D25"/>
    <mergeCell ref="F25:H25"/>
    <mergeCell ref="A27:H27"/>
    <mergeCell ref="A28:H28"/>
    <mergeCell ref="A29:H29"/>
    <mergeCell ref="A31:H31"/>
    <mergeCell ref="A32:D32"/>
    <mergeCell ref="F32:H32"/>
    <mergeCell ref="A33:D33"/>
    <mergeCell ref="F33:H33"/>
    <mergeCell ref="A34:D34"/>
    <mergeCell ref="F34:H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F7F7F"/>
    <pageSetUpPr fitToPage="false"/>
  </sheetPr>
  <dimension ref="A1:C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60"/>
  </cols>
  <sheetData>
    <row r="1" customFormat="false" ht="36" hidden="false" customHeight="true" outlineLevel="0" collapsed="false">
      <c r="A1" s="1" t="s">
        <v>247</v>
      </c>
      <c r="B1" s="1"/>
      <c r="C1" s="1"/>
    </row>
    <row r="2" customFormat="false" ht="19.5" hidden="false" customHeight="true" outlineLevel="0" collapsed="false">
      <c r="A2" s="2" t="s">
        <v>248</v>
      </c>
      <c r="B2" s="2"/>
      <c r="C2" s="2"/>
    </row>
    <row r="4" customFormat="false" ht="21.75" hidden="false" customHeight="true" outlineLevel="0" collapsed="false">
      <c r="A4" s="37" t="s">
        <v>249</v>
      </c>
      <c r="B4" s="37"/>
      <c r="C4" s="37"/>
    </row>
    <row r="5" customFormat="false" ht="31.5" hidden="false" customHeight="true" outlineLevel="0" collapsed="false">
      <c r="B5" s="38" t="s">
        <v>250</v>
      </c>
      <c r="C5" s="39" t="s">
        <v>251</v>
      </c>
    </row>
    <row r="6" customFormat="false" ht="31.5" hidden="false" customHeight="true" outlineLevel="0" collapsed="false">
      <c r="B6" s="40" t="s">
        <v>252</v>
      </c>
      <c r="C6" s="41" t="s">
        <v>253</v>
      </c>
    </row>
    <row r="7" customFormat="false" ht="31.5" hidden="false" customHeight="true" outlineLevel="0" collapsed="false">
      <c r="B7" s="38" t="s">
        <v>254</v>
      </c>
      <c r="C7" s="39" t="s">
        <v>255</v>
      </c>
    </row>
    <row r="8" customFormat="false" ht="31.5" hidden="false" customHeight="true" outlineLevel="0" collapsed="false">
      <c r="B8" s="40" t="s">
        <v>256</v>
      </c>
      <c r="C8" s="41" t="s">
        <v>257</v>
      </c>
    </row>
    <row r="9" customFormat="false" ht="21.75" hidden="false" customHeight="true" outlineLevel="0" collapsed="false">
      <c r="A9" s="37" t="s">
        <v>258</v>
      </c>
      <c r="B9" s="37"/>
      <c r="C9" s="37"/>
    </row>
    <row r="10" customFormat="false" ht="31.5" hidden="false" customHeight="true" outlineLevel="0" collapsed="false">
      <c r="B10" s="40" t="s">
        <v>259</v>
      </c>
      <c r="C10" s="41" t="s">
        <v>260</v>
      </c>
    </row>
    <row r="11" customFormat="false" ht="31.5" hidden="false" customHeight="true" outlineLevel="0" collapsed="false">
      <c r="B11" s="38" t="s">
        <v>261</v>
      </c>
      <c r="C11" s="39" t="s">
        <v>262</v>
      </c>
    </row>
    <row r="12" customFormat="false" ht="31.5" hidden="false" customHeight="true" outlineLevel="0" collapsed="false">
      <c r="B12" s="40" t="s">
        <v>9</v>
      </c>
      <c r="C12" s="41" t="s">
        <v>263</v>
      </c>
    </row>
    <row r="13" customFormat="false" ht="31.5" hidden="false" customHeight="true" outlineLevel="0" collapsed="false">
      <c r="B13" s="38" t="s">
        <v>264</v>
      </c>
      <c r="C13" s="39" t="s">
        <v>265</v>
      </c>
    </row>
    <row r="14" customFormat="false" ht="31.5" hidden="false" customHeight="true" outlineLevel="0" collapsed="false">
      <c r="B14" s="40" t="s">
        <v>266</v>
      </c>
      <c r="C14" s="41" t="s">
        <v>267</v>
      </c>
    </row>
    <row r="15" customFormat="false" ht="31.5" hidden="false" customHeight="true" outlineLevel="0" collapsed="false">
      <c r="B15" s="38" t="s">
        <v>12</v>
      </c>
      <c r="C15" s="39" t="s">
        <v>268</v>
      </c>
    </row>
    <row r="16" customFormat="false" ht="21.75" hidden="false" customHeight="true" outlineLevel="0" collapsed="false">
      <c r="A16" s="37" t="s">
        <v>269</v>
      </c>
      <c r="B16" s="37"/>
      <c r="C16" s="37"/>
    </row>
    <row r="17" customFormat="false" ht="31.5" hidden="false" customHeight="true" outlineLevel="0" collapsed="false">
      <c r="B17" s="38" t="s">
        <v>270</v>
      </c>
      <c r="C17" s="39" t="s">
        <v>271</v>
      </c>
    </row>
    <row r="18" customFormat="false" ht="31.5" hidden="false" customHeight="true" outlineLevel="0" collapsed="false">
      <c r="B18" s="40" t="s">
        <v>272</v>
      </c>
      <c r="C18" s="41" t="s">
        <v>273</v>
      </c>
    </row>
    <row r="19" customFormat="false" ht="31.5" hidden="false" customHeight="true" outlineLevel="0" collapsed="false">
      <c r="B19" s="38" t="s">
        <v>274</v>
      </c>
      <c r="C19" s="39" t="s">
        <v>275</v>
      </c>
    </row>
    <row r="20" customFormat="false" ht="31.5" hidden="false" customHeight="true" outlineLevel="0" collapsed="false">
      <c r="B20" s="40" t="s">
        <v>276</v>
      </c>
      <c r="C20" s="41" t="s">
        <v>277</v>
      </c>
    </row>
    <row r="21" customFormat="false" ht="31.5" hidden="false" customHeight="true" outlineLevel="0" collapsed="false">
      <c r="B21" s="38" t="s">
        <v>278</v>
      </c>
      <c r="C21" s="39" t="s">
        <v>279</v>
      </c>
    </row>
    <row r="22" customFormat="false" ht="21.75" hidden="false" customHeight="true" outlineLevel="0" collapsed="false">
      <c r="A22" s="37" t="s">
        <v>231</v>
      </c>
      <c r="B22" s="37"/>
      <c r="C22" s="37"/>
    </row>
    <row r="23" customFormat="false" ht="31.5" hidden="false" customHeight="true" outlineLevel="0" collapsed="false">
      <c r="B23" s="38" t="s">
        <v>233</v>
      </c>
      <c r="C23" s="39" t="s">
        <v>280</v>
      </c>
    </row>
    <row r="24" customFormat="false" ht="31.5" hidden="false" customHeight="true" outlineLevel="0" collapsed="false">
      <c r="B24" s="40" t="s">
        <v>234</v>
      </c>
      <c r="C24" s="41" t="s">
        <v>281</v>
      </c>
    </row>
    <row r="25" customFormat="false" ht="31.5" hidden="false" customHeight="true" outlineLevel="0" collapsed="false">
      <c r="B25" s="38" t="s">
        <v>282</v>
      </c>
      <c r="C25" s="39" t="s">
        <v>283</v>
      </c>
    </row>
    <row r="26" customFormat="false" ht="21.75" hidden="false" customHeight="true" outlineLevel="0" collapsed="false">
      <c r="A26" s="37" t="s">
        <v>284</v>
      </c>
      <c r="B26" s="37"/>
      <c r="C26" s="37"/>
    </row>
    <row r="27" customFormat="false" ht="31.5" hidden="false" customHeight="true" outlineLevel="0" collapsed="false">
      <c r="B27" s="38" t="s">
        <v>285</v>
      </c>
      <c r="C27" s="39" t="s">
        <v>286</v>
      </c>
    </row>
    <row r="28" customFormat="false" ht="31.5" hidden="false" customHeight="true" outlineLevel="0" collapsed="false">
      <c r="B28" s="40" t="s">
        <v>287</v>
      </c>
      <c r="C28" s="41" t="s">
        <v>288</v>
      </c>
    </row>
    <row r="29" customFormat="false" ht="31.5" hidden="false" customHeight="true" outlineLevel="0" collapsed="false">
      <c r="B29" s="38" t="s">
        <v>289</v>
      </c>
      <c r="C29" s="39" t="s">
        <v>290</v>
      </c>
    </row>
    <row r="30" customFormat="false" ht="31.5" hidden="false" customHeight="true" outlineLevel="0" collapsed="false">
      <c r="B30" s="40" t="s">
        <v>291</v>
      </c>
      <c r="C30" s="41" t="s">
        <v>292</v>
      </c>
    </row>
  </sheetData>
  <mergeCells count="7">
    <mergeCell ref="A1:C1"/>
    <mergeCell ref="A2:C2"/>
    <mergeCell ref="A4:C4"/>
    <mergeCell ref="A9:C9"/>
    <mergeCell ref="A16:C16"/>
    <mergeCell ref="A22:C22"/>
    <mergeCell ref="A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2026-04-15T07:22:04Z</dcterms:created>
  <dc:creator>openpyxl</dc:creator>
  <dc:description/>
  <dc:language>en-US</dc:language>
  <cp:lastModifiedBy/>
  <dcterms:modified xsi:type="dcterms:W3CDTF">2026-04-15T07:22:05Z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