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ssenbuch" sheetId="1" state="visible" r:id="rId2"/>
    <sheet name="Kassensturz-Rechner" sheetId="2" state="visible" r:id="rId3"/>
    <sheet name="DATEV-Export-Mapping" sheetId="3" state="visible" r:id="rId4"/>
    <sheet name="GoBD-Checkliste" sheetId="4" state="visible" r:id="rId5"/>
    <sheet name="Anleitung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<sst xmlns="http://schemas.openxmlformats.org/spreadsheetml/2006/main" count="388" uniqueCount="303">
  <si>
    <t xml:space="preserve">DATEV Kassenbuch</t>
  </si>
  <si>
    <t xml:space="preserve">Unternehmen:</t>
  </si>
  <si>
    <t xml:space="preserve">Muster GmbH</t>
  </si>
  <si>
    <t xml:space="preserve">Monat / Jahr:</t>
  </si>
  <si>
    <t xml:space="preserve">Januar 2025</t>
  </si>
  <si>
    <t xml:space="preserve">Bearbeiter:</t>
  </si>
  <si>
    <t xml:space="preserve">Max Mustermann</t>
  </si>
  <si>
    <t xml:space="preserve">Mandantennr.:</t>
  </si>
  <si>
    <t xml:space="preserve">12345</t>
  </si>
  <si>
    <t xml:space="preserve">Kassen-ID:</t>
  </si>
  <si>
    <t xml:space="preserve">KA-001</t>
  </si>
  <si>
    <t xml:space="preserve">Anfangsbestand:</t>
  </si>
  <si>
    <t xml:space="preserve">Währung:</t>
  </si>
  <si>
    <t xml:space="preserve">EUR</t>
  </si>
  <si>
    <t xml:space="preserve">Buchungsperiode:</t>
  </si>
  <si>
    <t xml:space="preserve">01/2025</t>
  </si>
  <si>
    <t xml:space="preserve">⚠  GoBD-Hinweis: Jede Buchung muss täglich festgeschrieben werden.  Nachträgliche Änderungen sind zu historisieren.  Kassenbestand darf niemals negativ sein.</t>
  </si>
  <si>
    <t xml:space="preserve">#</t>
  </si>
  <si>
    <t xml:space="preserve">Beleg-Nr.</t>
  </si>
  <si>
    <t xml:space="preserve">Datum</t>
  </si>
  <si>
    <t xml:space="preserve">Buchungstext</t>
  </si>
  <si>
    <t xml:space="preserve">Steuer-%</t>
  </si>
  <si>
    <t xml:space="preserve">Steuerbetrag €</t>
  </si>
  <si>
    <t xml:space="preserve">Einnahme €</t>
  </si>
  <si>
    <t xml:space="preserve">Ausgabe €</t>
  </si>
  <si>
    <t xml:space="preserve">Kassenbestand €</t>
  </si>
  <si>
    <t xml:space="preserve">Gegenkonto</t>
  </si>
  <si>
    <t xml:space="preserve">DATEV-SK</t>
  </si>
  <si>
    <t xml:space="preserve">Bemerkung</t>
  </si>
  <si>
    <t xml:space="preserve">BE-2025-001</t>
  </si>
  <si>
    <t xml:space="preserve">02.01.2025</t>
  </si>
  <si>
    <t xml:space="preserve">Bareinnahme Ladenverkauf</t>
  </si>
  <si>
    <t xml:space="preserve">4400</t>
  </si>
  <si>
    <t xml:space="preserve">Tageslosung</t>
  </si>
  <si>
    <t xml:space="preserve">BE-2025-002</t>
  </si>
  <si>
    <t xml:space="preserve">03.01.2025</t>
  </si>
  <si>
    <t xml:space="preserve">Büromaterial Müller GmbH</t>
  </si>
  <si>
    <t xml:space="preserve">0420</t>
  </si>
  <si>
    <t xml:space="preserve">Rechnung 2025-001</t>
  </si>
  <si>
    <t xml:space="preserve">BE-2025-003</t>
  </si>
  <si>
    <t xml:space="preserve">05.01.2025</t>
  </si>
  <si>
    <t xml:space="preserve">BE-2025-004</t>
  </si>
  <si>
    <t xml:space="preserve">07.01.2025</t>
  </si>
  <si>
    <t xml:space="preserve">Reisekosten Mitarbeiter Schulz</t>
  </si>
  <si>
    <t xml:space="preserve">0660</t>
  </si>
  <si>
    <t xml:space="preserve">Taxibelege</t>
  </si>
  <si>
    <t xml:space="preserve">BE-2025-005</t>
  </si>
  <si>
    <t xml:space="preserve">08.01.2025</t>
  </si>
  <si>
    <t xml:space="preserve">Bareinnahme Dienstleistung</t>
  </si>
  <si>
    <t xml:space="preserve">Auftrag #105</t>
  </si>
  <si>
    <t xml:space="preserve">BE-2025-006</t>
  </si>
  <si>
    <t xml:space="preserve">10.01.2025</t>
  </si>
  <si>
    <t xml:space="preserve">Portokosten DHL</t>
  </si>
  <si>
    <t xml:space="preserve">0730</t>
  </si>
  <si>
    <t xml:space="preserve">Paketversand</t>
  </si>
  <si>
    <t xml:space="preserve">BE-2025-007</t>
  </si>
  <si>
    <t xml:space="preserve">12.01.2025</t>
  </si>
  <si>
    <t xml:space="preserve">BE-2025-008</t>
  </si>
  <si>
    <t xml:space="preserve">14.01.2025</t>
  </si>
  <si>
    <t xml:space="preserve">Reinigungsmittel Baumarkt GmbH</t>
  </si>
  <si>
    <t xml:space="preserve">Quittung 88</t>
  </si>
  <si>
    <t xml:space="preserve">BE-2025-009</t>
  </si>
  <si>
    <t xml:space="preserve">15.01.2025</t>
  </si>
  <si>
    <t xml:space="preserve">Privatentnahme Inhaber</t>
  </si>
  <si>
    <t xml:space="preserve">0001</t>
  </si>
  <si>
    <t xml:space="preserve">BE-2025-010</t>
  </si>
  <si>
    <t xml:space="preserve">17.01.2025</t>
  </si>
  <si>
    <t xml:space="preserve">SUMMEN DES MONATS</t>
  </si>
  <si>
    <t xml:space="preserve">MONATSZUSAMMENFASSUNG</t>
  </si>
  <si>
    <t xml:space="preserve">Anfangsbestand</t>
  </si>
  <si>
    <t xml:space="preserve">Gesamte Einnahmen</t>
  </si>
  <si>
    <t xml:space="preserve">Gesamte Ausgaben</t>
  </si>
  <si>
    <t xml:space="preserve">Endbestand (rechnerisch)</t>
  </si>
  <si>
    <t xml:space="preserve">Anzahl Buchungen</t>
  </si>
  <si>
    <t xml:space="preserve">Umsatzsteuer gesamt</t>
  </si>
  <si>
    <t xml:space="preserve">Kassensturz-Rechner  –  Tägliche Ist/Soll-Abstimmung</t>
  </si>
  <si>
    <t xml:space="preserve">Datum Kassensturz:</t>
  </si>
  <si>
    <t xml:space="preserve">SCHEINE (Banknoten)</t>
  </si>
  <si>
    <t xml:space="preserve">MÜNZEN</t>
  </si>
  <si>
    <t xml:space="preserve">Schein</t>
  </si>
  <si>
    <t xml:space="preserve">Anzahl</t>
  </si>
  <si>
    <t xml:space="preserve">Betrag €</t>
  </si>
  <si>
    <t xml:space="preserve">Münze</t>
  </si>
  <si>
    <t xml:space="preserve">500 €</t>
  </si>
  <si>
    <t xml:space="preserve">2,00 €</t>
  </si>
  <si>
    <t xml:space="preserve">200 €</t>
  </si>
  <si>
    <t xml:space="preserve">1,00 €</t>
  </si>
  <si>
    <t xml:space="preserve">100 €</t>
  </si>
  <si>
    <t xml:space="preserve">0,50 €</t>
  </si>
  <si>
    <t xml:space="preserve">50 €</t>
  </si>
  <si>
    <t xml:space="preserve">0,20 €</t>
  </si>
  <si>
    <t xml:space="preserve">20 €</t>
  </si>
  <si>
    <t xml:space="preserve">0,10 €</t>
  </si>
  <si>
    <t xml:space="preserve">10 €</t>
  </si>
  <si>
    <t xml:space="preserve">0,05 €</t>
  </si>
  <si>
    <t xml:space="preserve">5 €</t>
  </si>
  <si>
    <t xml:space="preserve">0,02 €</t>
  </si>
  <si>
    <t xml:space="preserve">0,01 €</t>
  </si>
  <si>
    <t xml:space="preserve">Summe Scheine:</t>
  </si>
  <si>
    <t xml:space="preserve">Summe Münzen:</t>
  </si>
  <si>
    <t xml:space="preserve">KASSENSTURZ-ERGEBNIS</t>
  </si>
  <si>
    <t xml:space="preserve">Gezählter Ist-Bestand (Gesamt):</t>
  </si>
  <si>
    <t xml:space="preserve">Soll-Bestand laut Kassenbuch:</t>
  </si>
  <si>
    <t xml:space="preserve">Kassendifferenz:</t>
  </si>
  <si>
    <t xml:space="preserve">Hinweis: Tragen Sie den Soll-Bestand laut Kassenbuch in Zelle E17 ein. Eine Differenz = 0,00 € bedeutet ordnungsgemäßen Kassensturz.</t>
  </si>
  <si>
    <t xml:space="preserve">Kassensturz-Status:</t>
  </si>
  <si>
    <t xml:space="preserve">Unterschrift Kassierer:</t>
  </si>
  <si>
    <t xml:space="preserve">Unterschrift Prüfer:</t>
  </si>
  <si>
    <t xml:space="preserve">Datum / Uhrzeit:</t>
  </si>
  <si>
    <t xml:space="preserve">DATEV CSV-Export – Spaltenmapping &amp; Steuerschlüssel-Referenz</t>
  </si>
  <si>
    <t xml:space="preserve">A  |  DATEV-Buchungsstapel: Spaltenreihenfolge für CSV-Export</t>
  </si>
  <si>
    <t xml:space="preserve">Pos.</t>
  </si>
  <si>
    <t xml:space="preserve">DATEV-Feldname</t>
  </si>
  <si>
    <t xml:space="preserve">Kassenbuch-Spalte</t>
  </si>
  <si>
    <t xml:space="preserve">Excel-Spalte</t>
  </si>
  <si>
    <t xml:space="preserve">Pflichtfeld</t>
  </si>
  <si>
    <t xml:space="preserve">Hinweis</t>
  </si>
  <si>
    <t xml:space="preserve">Umsatz (ohne Soll/Haben-Kz)</t>
  </si>
  <si>
    <t xml:space="preserve">Einnahme / Ausgabe</t>
  </si>
  <si>
    <t xml:space="preserve">G / H</t>
  </si>
  <si>
    <t xml:space="preserve">Ja</t>
  </si>
  <si>
    <t xml:space="preserve">Positiver Betrag; Vorzeichen via Spalte 2</t>
  </si>
  <si>
    <t xml:space="preserve">Soll/Haben-Kennzeichen</t>
  </si>
  <si>
    <t xml:space="preserve">Einnahme=S, Ausgabe=H</t>
  </si>
  <si>
    <t xml:space="preserve">S = Soll, H = Haben</t>
  </si>
  <si>
    <t xml:space="preserve">WKZ Umsatz</t>
  </si>
  <si>
    <t xml:space="preserve">Währung</t>
  </si>
  <si>
    <t xml:space="preserve">Nein</t>
  </si>
  <si>
    <t xml:space="preserve">Leer = Mandantenwährung</t>
  </si>
  <si>
    <t xml:space="preserve">Kurs</t>
  </si>
  <si>
    <t xml:space="preserve">–</t>
  </si>
  <si>
    <t xml:space="preserve">Nur Fremdwährung</t>
  </si>
  <si>
    <t xml:space="preserve">Basis-Umsatz</t>
  </si>
  <si>
    <t xml:space="preserve">WKZ Basis-Umsatz</t>
  </si>
  <si>
    <t xml:space="preserve">Konto</t>
  </si>
  <si>
    <t xml:space="preserve">Kasse 1000</t>
  </si>
  <si>
    <t xml:space="preserve">Standard: 1000</t>
  </si>
  <si>
    <t xml:space="preserve">J</t>
  </si>
  <si>
    <t xml:space="preserve">SKR03/SKR04</t>
  </si>
  <si>
    <t xml:space="preserve">BU-Schlüssel</t>
  </si>
  <si>
    <t xml:space="preserve">K</t>
  </si>
  <si>
    <t xml:space="preserve">Steuerschlüssel (s.u.)</t>
  </si>
  <si>
    <t xml:space="preserve">Belegdatum</t>
  </si>
  <si>
    <t xml:space="preserve">C</t>
  </si>
  <si>
    <t xml:space="preserve">Format DDMM oder DDMMJJ</t>
  </si>
  <si>
    <t xml:space="preserve">Belegfeld1</t>
  </si>
  <si>
    <t xml:space="preserve">Belegnummer</t>
  </si>
  <si>
    <t xml:space="preserve">B</t>
  </si>
  <si>
    <t xml:space="preserve">Eindeutige Belegnr.</t>
  </si>
  <si>
    <t xml:space="preserve">Belegfeld2</t>
  </si>
  <si>
    <t xml:space="preserve">Intern frei</t>
  </si>
  <si>
    <t xml:space="preserve">D</t>
  </si>
  <si>
    <t xml:space="preserve">Max. 60 Zeichen</t>
  </si>
  <si>
    <t xml:space="preserve">B  |  DATEV-Buchungsschlüssel (BU-Schlüssel) – Häufig verwendete Steuerschlüssel</t>
  </si>
  <si>
    <t xml:space="preserve">SK</t>
  </si>
  <si>
    <t xml:space="preserve">Bezeichnung</t>
  </si>
  <si>
    <t xml:space="preserve">Steuersatz</t>
  </si>
  <si>
    <t xml:space="preserve">Kontenrahmen</t>
  </si>
  <si>
    <t xml:space="preserve">Anwendungsfall</t>
  </si>
  <si>
    <t xml:space="preserve">Beispiel Buchung</t>
  </si>
  <si>
    <t xml:space="preserve">Ohne Steuer / Steuerfreie Umsätze</t>
  </si>
  <si>
    <t xml:space="preserve">0%</t>
  </si>
  <si>
    <t xml:space="preserve">SKR03/04</t>
  </si>
  <si>
    <t xml:space="preserve">Privatentnahme, Lohnzahlung</t>
  </si>
  <si>
    <t xml:space="preserve">Vorsteuerbetrag 19%</t>
  </si>
  <si>
    <t xml:space="preserve">19%</t>
  </si>
  <si>
    <t xml:space="preserve">Eingangsrechnungen mit 19% USt</t>
  </si>
  <si>
    <t xml:space="preserve">Büromaterial Lieferant GmbH</t>
  </si>
  <si>
    <t xml:space="preserve">Vorsteuerbetrag 7%</t>
  </si>
  <si>
    <t xml:space="preserve">7%</t>
  </si>
  <si>
    <t xml:space="preserve">Eingangsrechnungen mit 7% USt</t>
  </si>
  <si>
    <t xml:space="preserve">Lebensmitteleinkauf</t>
  </si>
  <si>
    <t xml:space="preserve">Vorsteuerbetrag 19% (ohne Vorsteuerabzug)</t>
  </si>
  <si>
    <t xml:space="preserve">Kein Vorsteuerabzug</t>
  </si>
  <si>
    <t xml:space="preserve">Bewirtung &gt; 30%</t>
  </si>
  <si>
    <t xml:space="preserve">Nicht steuerbar (Inland)</t>
  </si>
  <si>
    <t xml:space="preserve">Innenumsätze, Durchlaufposten</t>
  </si>
  <si>
    <t xml:space="preserve">Kautionszahlung</t>
  </si>
  <si>
    <t xml:space="preserve">Umsatzsteuer 19% Ausgangsumsatz</t>
  </si>
  <si>
    <t xml:space="preserve">Barverkauf mit 19% USt</t>
  </si>
  <si>
    <t xml:space="preserve">Tageslosung Einzelhandel</t>
  </si>
  <si>
    <t xml:space="preserve">Umsatzsteuer 7% Ausgangsumsatz</t>
  </si>
  <si>
    <t xml:space="preserve">Barverkauf mit 7% USt</t>
  </si>
  <si>
    <t xml:space="preserve">Gastronomie-Umsatz vor Ort</t>
  </si>
  <si>
    <t xml:space="preserve">C  |  GoBD-konformer Kassenbuch-Prozess: Schritt-für-Schritt</t>
  </si>
  <si>
    <t xml:space="preserve">Schritt</t>
  </si>
  <si>
    <t xml:space="preserve">Rhythmus</t>
  </si>
  <si>
    <t xml:space="preserve">Beschreibung</t>
  </si>
  <si>
    <t xml:space="preserve">1</t>
  </si>
  <si>
    <t xml:space="preserve">Belegerfassung</t>
  </si>
  <si>
    <t xml:space="preserve">Täglich</t>
  </si>
  <si>
    <t xml:space="preserve">Chronologische Sortierung aller Kassenbelege; keine Buchung ohne Beleg</t>
  </si>
  <si>
    <t xml:space="preserve">2</t>
  </si>
  <si>
    <t xml:space="preserve">Eintragung</t>
  </si>
  <si>
    <t xml:space="preserve">Vollständige Eintragung in das Kassenbuch mit allen Pflichtfeldern</t>
  </si>
  <si>
    <t xml:space="preserve">3</t>
  </si>
  <si>
    <t xml:space="preserve">Kassensturz</t>
  </si>
  <si>
    <t xml:space="preserve">Abgleich Soll-Bestand (Kassenbuch) mit Ist-Bestand (Zählung)</t>
  </si>
  <si>
    <t xml:space="preserve">4</t>
  </si>
  <si>
    <t xml:space="preserve">Festschreibung</t>
  </si>
  <si>
    <t xml:space="preserve">Unterschrift, Ausdruck oder techn. Festschreibung; Unveränderbarkeit sichern</t>
  </si>
  <si>
    <t xml:space="preserve">5</t>
  </si>
  <si>
    <t xml:space="preserve">Monatsabschluss</t>
  </si>
  <si>
    <t xml:space="preserve">Monatlich</t>
  </si>
  <si>
    <t xml:space="preserve">Summenabstimmung; Übergabe der Daten an Steuerberater</t>
  </si>
  <si>
    <t xml:space="preserve">6</t>
  </si>
  <si>
    <t xml:space="preserve">DATEV CSV-Export</t>
  </si>
  <si>
    <t xml:space="preserve">Export als CSV nach obigem Mapping; Import via DATEV Unternehmen online</t>
  </si>
  <si>
    <t xml:space="preserve">7</t>
  </si>
  <si>
    <t xml:space="preserve">Aufbewahrung</t>
  </si>
  <si>
    <t xml:space="preserve">10 Jahre</t>
  </si>
  <si>
    <t xml:space="preserve">GoBD: 10 Jahre Aufbewahrungspflicht für Kassenbücher und Belege</t>
  </si>
  <si>
    <t xml:space="preserve">GoBD-Compliance Checkliste – Kassenführung</t>
  </si>
  <si>
    <t xml:space="preserve">Prüfkriterium</t>
  </si>
  <si>
    <t xml:space="preserve">Kategorie</t>
  </si>
  <si>
    <t xml:space="preserve">Beschreibung / Maßnahme</t>
  </si>
  <si>
    <t xml:space="preserve">Status</t>
  </si>
  <si>
    <t xml:space="preserve">Tägliche Kassenführung</t>
  </si>
  <si>
    <t xml:space="preserve">Grundsatz</t>
  </si>
  <si>
    <t xml:space="preserve">Einnahmen und Ausgaben täglich erfassen und belegen</t>
  </si>
  <si>
    <t xml:space="preserve">✗ Offen</t>
  </si>
  <si>
    <t xml:space="preserve">Keine Buchung ohne Beleg</t>
  </si>
  <si>
    <t xml:space="preserve">Jede Bargeldbewegung muss mit einem Beleg belegt sein</t>
  </si>
  <si>
    <t xml:space="preserve">Fortlaufende Nummerierung</t>
  </si>
  <si>
    <t xml:space="preserve">Vollständigkeit</t>
  </si>
  <si>
    <t xml:space="preserve">Belege chronologisch und lückenlos nummerieren</t>
  </si>
  <si>
    <t xml:space="preserve">Täglicher Kassensturz durchführen</t>
  </si>
  <si>
    <t xml:space="preserve">Kontrolle</t>
  </si>
  <si>
    <t xml:space="preserve">Soll/Ist-Abstimmung täglich; Differenz dokumentieren</t>
  </si>
  <si>
    <t xml:space="preserve">Kassenbestand niemals negativ</t>
  </si>
  <si>
    <t xml:space="preserve">Negativer Bestand ist physisch unmöglich → sofort klären</t>
  </si>
  <si>
    <t xml:space="preserve">Unveränderbarkeit nach Festschreibung</t>
  </si>
  <si>
    <t xml:space="preserve">GoBD</t>
  </si>
  <si>
    <t xml:space="preserve">Gebuchte Einträge dürfen nicht nachträglich geändert werden</t>
  </si>
  <si>
    <t xml:space="preserve">Historisierung von Änderungen</t>
  </si>
  <si>
    <t xml:space="preserve">Korrekturen als neue Buchung, nicht als Überschreibung</t>
  </si>
  <si>
    <t xml:space="preserve">Vollständige Pflichtfelder</t>
  </si>
  <si>
    <t xml:space="preserve">Datum, Belegnr., Text, Betrag, Steuer, Bestand</t>
  </si>
  <si>
    <t xml:space="preserve">Aussagekräftiger Buchungstext</t>
  </si>
  <si>
    <t xml:space="preserve">Keine Abkürzungen; Lieferant/Empfänger stets nennen</t>
  </si>
  <si>
    <t xml:space="preserve">Steuersatz korrekt erfasst</t>
  </si>
  <si>
    <t xml:space="preserve">Steuer</t>
  </si>
  <si>
    <t xml:space="preserve">0%, 7% oder 19% – je nach Vorgang zutreffend</t>
  </si>
  <si>
    <t xml:space="preserve">DATEV-Steuerschlüssel vergeben</t>
  </si>
  <si>
    <t xml:space="preserve">DATEV</t>
  </si>
  <si>
    <t xml:space="preserve">BU-Schlüssel für reibungslosen CSV-Import beim StB</t>
  </si>
  <si>
    <t xml:space="preserve">Gegenkonto (SKR03/04) eingetragen</t>
  </si>
  <si>
    <t xml:space="preserve">Sachkonto oder Kred./Deb.-Nummer für DATEV-Import</t>
  </si>
  <si>
    <t xml:space="preserve">Täglicher Ausdruck / digit. Festschreibung</t>
  </si>
  <si>
    <t xml:space="preserve">Ausgedruckt + unterschrieben ODER techn. gesperrt</t>
  </si>
  <si>
    <t xml:space="preserve">Monatsabschluss fristgerecht</t>
  </si>
  <si>
    <t xml:space="preserve">Prozess</t>
  </si>
  <si>
    <t xml:space="preserve">Spätestens zum 10. des Folgemonats an Steuerberater</t>
  </si>
  <si>
    <t xml:space="preserve">10-jährige Aufbewahrung sichergestellt</t>
  </si>
  <si>
    <t xml:space="preserve">GoBD: Kassenbücher + Belege 10 Jahre aufbewahren</t>
  </si>
  <si>
    <t xml:space="preserve">Zugriffskontrolle auf Kassenbuch</t>
  </si>
  <si>
    <t xml:space="preserve">Sicherheit</t>
  </si>
  <si>
    <t xml:space="preserve">Nur Befugte dürfen Eintragungen vornehmen</t>
  </si>
  <si>
    <t xml:space="preserve">Schulung der Kassierer</t>
  </si>
  <si>
    <t xml:space="preserve">Organisation</t>
  </si>
  <si>
    <t xml:space="preserve">Mitarbeiter kennen GoBD-Anforderungen</t>
  </si>
  <si>
    <t xml:space="preserve">Regelm. Abstimmung mit Steuerberater</t>
  </si>
  <si>
    <t xml:space="preserve">Quartalsweise Review der Kassenführung empfohlen</t>
  </si>
  <si>
    <t xml:space="preserve">Erledigte Punkte:</t>
  </si>
  <si>
    <t xml:space="preserve">Benutzerhandbuch – DATEV Kassenbuch Excel-Vorlage</t>
  </si>
  <si>
    <t xml:space="preserve">TABELLENBLÄTTER</t>
  </si>
  <si>
    <t xml:space="preserve">Kassenbuch</t>
  </si>
  <si>
    <t xml:space="preserve">Hauptbuch: Hier tragen Sie alle täglichen Barein- und -ausgaben ein.</t>
  </si>
  <si>
    <t xml:space="preserve">Kassensturz-Rechner</t>
  </si>
  <si>
    <t xml:space="preserve">Täglicher Abgleich: Zählen Sie Scheine und Münzen; die Differenz wird automatisch ermittelt.</t>
  </si>
  <si>
    <t xml:space="preserve">DATEV-Export-Mapping</t>
  </si>
  <si>
    <t xml:space="preserve">Referenz für den CSV-Export; Steuerschlüssel und Spaltenzuordnung für DATEV.</t>
  </si>
  <si>
    <t xml:space="preserve">GoBD-Checkliste</t>
  </si>
  <si>
    <t xml:space="preserve">18-Punkte-Checkliste zur Sicherstellung der GoBD-Konformität Ihrer Kassenführung.</t>
  </si>
  <si>
    <t xml:space="preserve">FARBCODE DER ZELLEN</t>
  </si>
  <si>
    <t xml:space="preserve">Gelbe Zellen</t>
  </si>
  <si>
    <t xml:space="preserve">Eingabefelder (blauer Text) – diese Felder sind für Ihre Eingaben vorgesehen.</t>
  </si>
  <si>
    <t xml:space="preserve">Weiß/Hellblau</t>
  </si>
  <si>
    <t xml:space="preserve">Formeln – diese Felder berechnen sich automatisch; bitte nicht überschreiben.</t>
  </si>
  <si>
    <t xml:space="preserve">Grüne Zeile</t>
  </si>
  <si>
    <t xml:space="preserve">Summenzeile am Ende des Buchungszeitraums.</t>
  </si>
  <si>
    <t xml:space="preserve">SCHRITT-FÜR-SCHRITT</t>
  </si>
  <si>
    <t xml:space="preserve">1. Stammdaten pflegen</t>
  </si>
  <si>
    <t xml:space="preserve">Füllen Sie in Kassenbuch Zeile 3-4: Unternehmensname, Kassen-ID, Monat/Jahr, Anfangsbestand.</t>
  </si>
  <si>
    <t xml:space="preserve">2. Anfangsbestand</t>
  </si>
  <si>
    <t xml:space="preserve">Tragen Sie den Bargeldbestand zu Monatsbeginn in Zelle E4 (Kassenbuch) ein.</t>
  </si>
  <si>
    <t xml:space="preserve">3. Tägliche Buchungen</t>
  </si>
  <si>
    <t xml:space="preserve">Füllen Sie gelbe Felder aus: Belegnr., Datum, Text, Steuersatz, Einnahme oder Ausgabe.
Gegenkonto und DATEV-SK aus dem Mapping-Blatt entnehmen.</t>
  </si>
  <si>
    <t xml:space="preserve">4. Kassensturz</t>
  </si>
  <si>
    <t xml:space="preserve">Täglich: Wechseln Sie zum Blatt 'Kassensturz-Rechner', zählen Sie Scheine/Münzen und tragen Sie den Soll-Bestand aus dem Kassenbuch ein.</t>
  </si>
  <si>
    <t xml:space="preserve">5. Festschreibung</t>
  </si>
  <si>
    <t xml:space="preserve">Drucken Sie die ausgefüllten Kassenbuch-Zeilen täglich aus und unterschreiben Sie. Alternativ: Excel-Datei täglich als PDF sichern (nicht überschreiben).</t>
  </si>
  <si>
    <t xml:space="preserve">6. DATEV-Export</t>
  </si>
  <si>
    <t xml:space="preserve">Monatlich: Kopieren Sie die Spalten B–L in eine neue CSV-Datei nach DATEV-Mapping-Blatt. Übergabe an Steuerberater.</t>
  </si>
  <si>
    <t xml:space="preserve">7. GoBD-Checkliste</t>
  </si>
  <si>
    <t xml:space="preserve">Nutzen Sie das Blatt 'GoBD-Checkliste' für Ihre monatliche Selbstkontrolle.</t>
  </si>
  <si>
    <t xml:space="preserve">WICHTIGE HINWEISE</t>
  </si>
  <si>
    <t xml:space="preserve">Kassenbestand</t>
  </si>
  <si>
    <t xml:space="preserve">Der Kassenbestand (Spalte I) darf NIEMALS negativ sein. Dies ist physisch unmöglich und führt zur Verwerfung des Kassenbuchs.</t>
  </si>
  <si>
    <t xml:space="preserve">Keine nachträgl. Änderungen</t>
  </si>
  <si>
    <t xml:space="preserve">GoBD verbietet nachträgliche Änderungen ohne Historisierung. Korrekturen immer als neue Buchung anlegen.</t>
  </si>
  <si>
    <t xml:space="preserve">Aufbewahrungsfrist</t>
  </si>
  <si>
    <t xml:space="preserve">10 Jahre (GoBD §§ 238, 257 HGB, § 147 AO). Kassenbücher und Belege vollständig aufbewahren.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</si>
</sst>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&quot; €&quot;;\(#,##0.00&quot; €)&quot;;&quot;- €&quot;"/>
    <numFmt numFmtId="166" formatCode="0.0%"/>
    <numFmt numFmtId="167" formatCode="#,##0"/>
    <numFmt numFmtId="168" formatCode="dd\.mm\.yyyy"/>
  </numFmts>
  <fonts count="2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9"/>
      <color rgb="FF1F3864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9"/>
      <color rgb="FF0000FF"/>
      <name val="Arial"/>
      <family val="0"/>
      <charset val="1"/>
    </font>
    <font>
      <sz val="8"/>
      <color rgb="FF7F3C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13"/>
      <color rgb="FFFFFFFF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2E509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2F2F2"/>
      </patternFill>
    </fill>
    <fill>
      <patternFill patternType="solid">
        <fgColor rgb="FF2E5090"/>
        <bgColor rgb="FF1F3864"/>
      </patternFill>
    </fill>
    <fill>
      <patternFill patternType="solid">
        <fgColor rgb="FFD6E4F7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E2EFDA"/>
        <bgColor rgb="FFF2F2F2"/>
      </patternFill>
    </fill>
    <fill>
      <patternFill patternType="solid">
        <fgColor rgb="FFF2F2F2"/>
        <bgColor rgb="FFE2EFDA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/>
      <right/>
      <top style="thin">
        <color rgb="FFFF8C00"/>
      </top>
      <bottom style="thin">
        <color rgb="FFFF8C00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1" fillId="8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3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1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9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7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7F3C00"/>
      <rgbColor rgb="FFFFF2CC"/>
      <rgbColor rgb="FFF2F2F2"/>
      <rgbColor rgb="FF660066"/>
      <rgbColor rgb="FFFF8080"/>
      <rgbColor rgb="FF0066CC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C00"/>
      <rgbColor rgb="FFFF6600"/>
      <rgbColor rgb="FF595959"/>
      <rgbColor rgb="FF969696"/>
      <rgbColor rgb="FF1F3864"/>
      <rgbColor rgb="FF339966"/>
      <rgbColor rgb="FF003300"/>
      <rgbColor rgb="FF333300"/>
      <rgbColor rgb="FF833C00"/>
      <rgbColor rgb="FF993366"/>
      <rgbColor rgb="FF2E5090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L66"/>
  <sheetViews>
    <sheetView showFormulas="false" showGridLines="false" showRowColHeaders="true" showZeros="true" rightToLeft="false" tabSelected="true" showOutlineSymbols="true" defaultGridColor="true" view="normal" topLeftCell="A1" colorId="64" zoomScale="95" zoomScaleNormal="95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7"/>
    <col collapsed="false" customWidth="true" hidden="false" outlineLevel="0" max="3" min="3" style="0" width="12"/>
    <col collapsed="false" customWidth="true" hidden="false" outlineLevel="0" max="4" min="4" style="0" width="38"/>
    <col collapsed="false" customWidth="true" hidden="false" outlineLevel="0" max="5" min="5" style="0" width="8"/>
    <col collapsed="false" customWidth="true" hidden="false" outlineLevel="0" max="6" min="6" style="0" width="12"/>
    <col collapsed="false" customWidth="true" hidden="false" outlineLevel="0" max="9" min="7" style="0" width="14"/>
    <col collapsed="false" customWidth="true" hidden="false" outlineLevel="0" max="10" min="10" style="0" width="12"/>
    <col collapsed="false" customWidth="true" hidden="false" outlineLevel="0" max="11" min="11" style="0" width="10"/>
    <col collapsed="false" customWidth="true" hidden="false" outlineLevel="0" max="12" min="12" style="0" width="22"/>
  </cols>
  <sheetData>
    <row r="1" customFormat="false" ht="7.5" hidden="false" customHeight="true" outlineLevel="0" collapsed="false"/>
    <row r="2" customFormat="false" ht="31.5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8" hidden="false" customHeight="true" outlineLevel="0" collapsed="false">
      <c r="A3" s="2" t="s">
        <v>1</v>
      </c>
      <c r="B3" s="3" t="s">
        <v>2</v>
      </c>
      <c r="C3" s="3"/>
      <c r="D3" s="2" t="s">
        <v>3</v>
      </c>
      <c r="E3" s="3" t="s">
        <v>4</v>
      </c>
      <c r="F3" s="3"/>
      <c r="G3" s="2" t="s">
        <v>5</v>
      </c>
      <c r="H3" s="3" t="s">
        <v>6</v>
      </c>
      <c r="I3" s="3"/>
      <c r="J3" s="2" t="s">
        <v>7</v>
      </c>
      <c r="K3" s="3" t="s">
        <v>8</v>
      </c>
      <c r="L3" s="3"/>
    </row>
    <row r="4" customFormat="false" ht="18" hidden="false" customHeight="true" outlineLevel="0" collapsed="false">
      <c r="A4" s="2" t="s">
        <v>9</v>
      </c>
      <c r="B4" s="3" t="s">
        <v>10</v>
      </c>
      <c r="C4" s="3"/>
      <c r="D4" s="2" t="s">
        <v>11</v>
      </c>
      <c r="E4" s="4" t="n">
        <v>500</v>
      </c>
      <c r="F4" s="4"/>
      <c r="G4" s="2" t="s">
        <v>12</v>
      </c>
      <c r="H4" s="3" t="s">
        <v>13</v>
      </c>
      <c r="J4" s="2" t="s">
        <v>14</v>
      </c>
      <c r="K4" s="3" t="s">
        <v>15</v>
      </c>
      <c r="L4" s="3"/>
    </row>
    <row r="5" customFormat="false" ht="7.5" hidden="false" customHeight="true" outlineLevel="0" collapsed="false"/>
    <row r="6" customFormat="false" ht="18" hidden="false" customHeight="true" outlineLevel="0" collapsed="false">
      <c r="A6" s="5" t="s">
        <v>16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customFormat="false" ht="31.5" hidden="false" customHeight="true" outlineLevel="0" collapsed="false">
      <c r="A7" s="6" t="s">
        <v>17</v>
      </c>
      <c r="B7" s="6" t="s">
        <v>18</v>
      </c>
      <c r="C7" s="6" t="s">
        <v>19</v>
      </c>
      <c r="D7" s="6" t="s">
        <v>20</v>
      </c>
      <c r="E7" s="6" t="s">
        <v>21</v>
      </c>
      <c r="F7" s="6" t="s">
        <v>22</v>
      </c>
      <c r="G7" s="6" t="s">
        <v>23</v>
      </c>
      <c r="H7" s="6" t="s">
        <v>24</v>
      </c>
      <c r="I7" s="6" t="s">
        <v>25</v>
      </c>
      <c r="J7" s="6" t="s">
        <v>26</v>
      </c>
      <c r="K7" s="6" t="s">
        <v>27</v>
      </c>
      <c r="L7" s="6" t="s">
        <v>28</v>
      </c>
    </row>
    <row r="8" customFormat="false" ht="15.75" hidden="false" customHeight="true" outlineLevel="0" collapsed="false">
      <c r="A8" s="7" t="n">
        <v>1</v>
      </c>
      <c r="B8" s="3" t="s">
        <v>29</v>
      </c>
      <c r="C8" s="8" t="s">
        <v>30</v>
      </c>
      <c r="D8" s="3" t="s">
        <v>31</v>
      </c>
      <c r="E8" s="9" t="n">
        <v>0.19</v>
      </c>
      <c r="F8" s="10" t="n">
        <f aca="false">IF(G8&lt;&gt;"",ROUND(G8*E8/(1+E8),2),IF(H8&lt;&gt;"",ROUND(H8*E8/(1+E8),2),""))</f>
        <v>38</v>
      </c>
      <c r="G8" s="11" t="n">
        <v>238</v>
      </c>
      <c r="H8" s="11"/>
      <c r="I8" s="10" t="n">
        <f aca="false">IF(AND(G8="",H8=""),"",E4+IFERROR(G8,0)-IFERROR(H8,0))</f>
        <v>738</v>
      </c>
      <c r="J8" s="8" t="s">
        <v>32</v>
      </c>
      <c r="K8" s="8" t="n">
        <v>3</v>
      </c>
      <c r="L8" s="3" t="s">
        <v>33</v>
      </c>
    </row>
    <row r="9" customFormat="false" ht="15.75" hidden="false" customHeight="true" outlineLevel="0" collapsed="false">
      <c r="A9" s="12" t="n">
        <v>2</v>
      </c>
      <c r="B9" s="3" t="s">
        <v>34</v>
      </c>
      <c r="C9" s="8" t="s">
        <v>35</v>
      </c>
      <c r="D9" s="3" t="s">
        <v>36</v>
      </c>
      <c r="E9" s="9" t="n">
        <v>0.19</v>
      </c>
      <c r="F9" s="13" t="n">
        <f aca="false">IF(G9&lt;&gt;"",ROUND(G9*E9/(1+E9),2),IF(H9&lt;&gt;"",ROUND(H9*E9/(1+E9),2),""))</f>
        <v>9.5</v>
      </c>
      <c r="G9" s="11"/>
      <c r="H9" s="11" t="n">
        <v>59.5</v>
      </c>
      <c r="I9" s="13" t="n">
        <f aca="false">IF(AND(G9="",H9=""),"",IF(I8="",E4,I8)+IFERROR(G9,0)-IFERROR(H9,0))</f>
        <v>678.5</v>
      </c>
      <c r="J9" s="8" t="s">
        <v>37</v>
      </c>
      <c r="K9" s="8" t="n">
        <v>9</v>
      </c>
      <c r="L9" s="3" t="s">
        <v>38</v>
      </c>
    </row>
    <row r="10" customFormat="false" ht="15.75" hidden="false" customHeight="true" outlineLevel="0" collapsed="false">
      <c r="A10" s="7" t="n">
        <v>3</v>
      </c>
      <c r="B10" s="3" t="s">
        <v>39</v>
      </c>
      <c r="C10" s="8" t="s">
        <v>40</v>
      </c>
      <c r="D10" s="3" t="s">
        <v>31</v>
      </c>
      <c r="E10" s="9" t="n">
        <v>0.19</v>
      </c>
      <c r="F10" s="10" t="n">
        <f aca="false">IF(G10&lt;&gt;"",ROUND(G10*E10/(1+E10),2),IF(H10&lt;&gt;"",ROUND(H10*E10/(1+E10),2),""))</f>
        <v>57</v>
      </c>
      <c r="G10" s="11" t="n">
        <v>357</v>
      </c>
      <c r="H10" s="11"/>
      <c r="I10" s="10" t="n">
        <f aca="false">IF(AND(G10="",H10=""),"",IF(I9="",E4,I9)+IFERROR(G10,0)-IFERROR(H10,0))</f>
        <v>1035.5</v>
      </c>
      <c r="J10" s="8" t="s">
        <v>32</v>
      </c>
      <c r="K10" s="8" t="n">
        <v>3</v>
      </c>
      <c r="L10" s="3" t="s">
        <v>33</v>
      </c>
    </row>
    <row r="11" customFormat="false" ht="15.75" hidden="false" customHeight="true" outlineLevel="0" collapsed="false">
      <c r="A11" s="12" t="n">
        <v>4</v>
      </c>
      <c r="B11" s="3" t="s">
        <v>41</v>
      </c>
      <c r="C11" s="8" t="s">
        <v>42</v>
      </c>
      <c r="D11" s="3" t="s">
        <v>43</v>
      </c>
      <c r="E11" s="9" t="n">
        <v>0.07</v>
      </c>
      <c r="F11" s="13" t="n">
        <f aca="false">IF(G11&lt;&gt;"",ROUND(G11*E11/(1+E11),2),IF(H11&lt;&gt;"",ROUND(H11*E11/(1+E11),2),""))</f>
        <v>2.75</v>
      </c>
      <c r="G11" s="11"/>
      <c r="H11" s="11" t="n">
        <v>42</v>
      </c>
      <c r="I11" s="13" t="n">
        <f aca="false">IF(AND(G11="",H11=""),"",IF(I10="",E4,I10)+IFERROR(G11,0)-IFERROR(H11,0))</f>
        <v>993.5</v>
      </c>
      <c r="J11" s="8" t="s">
        <v>44</v>
      </c>
      <c r="K11" s="8" t="n">
        <v>8</v>
      </c>
      <c r="L11" s="3" t="s">
        <v>45</v>
      </c>
    </row>
    <row r="12" customFormat="false" ht="15.75" hidden="false" customHeight="true" outlineLevel="0" collapsed="false">
      <c r="A12" s="7" t="n">
        <v>5</v>
      </c>
      <c r="B12" s="3" t="s">
        <v>46</v>
      </c>
      <c r="C12" s="8" t="s">
        <v>47</v>
      </c>
      <c r="D12" s="3" t="s">
        <v>48</v>
      </c>
      <c r="E12" s="9" t="n">
        <v>0.19</v>
      </c>
      <c r="F12" s="10" t="n">
        <f aca="false">IF(G12&lt;&gt;"",ROUND(G12*E12/(1+E12),2),IF(H12&lt;&gt;"",ROUND(H12*E12/(1+E12),2),""))</f>
        <v>19</v>
      </c>
      <c r="G12" s="11" t="n">
        <v>119</v>
      </c>
      <c r="H12" s="11"/>
      <c r="I12" s="10" t="n">
        <f aca="false">IF(AND(G12="",H12=""),"",IF(I11="",E4,I11)+IFERROR(G12,0)-IFERROR(H12,0))</f>
        <v>1112.5</v>
      </c>
      <c r="J12" s="8" t="s">
        <v>32</v>
      </c>
      <c r="K12" s="8" t="n">
        <v>3</v>
      </c>
      <c r="L12" s="3" t="s">
        <v>49</v>
      </c>
    </row>
    <row r="13" customFormat="false" ht="15.75" hidden="false" customHeight="true" outlineLevel="0" collapsed="false">
      <c r="A13" s="12" t="n">
        <v>6</v>
      </c>
      <c r="B13" s="3" t="s">
        <v>50</v>
      </c>
      <c r="C13" s="8" t="s">
        <v>51</v>
      </c>
      <c r="D13" s="3" t="s">
        <v>52</v>
      </c>
      <c r="E13" s="9" t="n">
        <v>0</v>
      </c>
      <c r="F13" s="13" t="n">
        <f aca="false">IF(G13&lt;&gt;"",ROUND(G13*E13/(1+E13),2),IF(H13&lt;&gt;"",ROUND(H13*E13/(1+E13),2),""))</f>
        <v>0</v>
      </c>
      <c r="G13" s="11"/>
      <c r="H13" s="11" t="n">
        <v>8.5</v>
      </c>
      <c r="I13" s="13" t="n">
        <f aca="false">IF(AND(G13="",H13=""),"",IF(I12="",E4,I12)+IFERROR(G13,0)-IFERROR(H13,0))</f>
        <v>1104</v>
      </c>
      <c r="J13" s="8" t="s">
        <v>53</v>
      </c>
      <c r="K13" s="8" t="n">
        <v>0</v>
      </c>
      <c r="L13" s="3" t="s">
        <v>54</v>
      </c>
    </row>
    <row r="14" customFormat="false" ht="15.75" hidden="false" customHeight="true" outlineLevel="0" collapsed="false">
      <c r="A14" s="7" t="n">
        <v>7</v>
      </c>
      <c r="B14" s="3" t="s">
        <v>55</v>
      </c>
      <c r="C14" s="8" t="s">
        <v>56</v>
      </c>
      <c r="D14" s="3" t="s">
        <v>31</v>
      </c>
      <c r="E14" s="9" t="n">
        <v>0.19</v>
      </c>
      <c r="F14" s="10" t="n">
        <f aca="false">IF(G14&lt;&gt;"",ROUND(G14*E14/(1+E14),2),IF(H14&lt;&gt;"",ROUND(H14*E14/(1+E14),2),""))</f>
        <v>76</v>
      </c>
      <c r="G14" s="11" t="n">
        <v>476</v>
      </c>
      <c r="H14" s="11"/>
      <c r="I14" s="10" t="n">
        <f aca="false">IF(AND(G14="",H14=""),"",IF(I13="",E4,I13)+IFERROR(G14,0)-IFERROR(H14,0))</f>
        <v>1580</v>
      </c>
      <c r="J14" s="8" t="s">
        <v>32</v>
      </c>
      <c r="K14" s="8" t="n">
        <v>3</v>
      </c>
      <c r="L14" s="3" t="s">
        <v>33</v>
      </c>
    </row>
    <row r="15" customFormat="false" ht="15.75" hidden="false" customHeight="true" outlineLevel="0" collapsed="false">
      <c r="A15" s="12" t="n">
        <v>8</v>
      </c>
      <c r="B15" s="3" t="s">
        <v>57</v>
      </c>
      <c r="C15" s="8" t="s">
        <v>58</v>
      </c>
      <c r="D15" s="3" t="s">
        <v>59</v>
      </c>
      <c r="E15" s="9" t="n">
        <v>0.19</v>
      </c>
      <c r="F15" s="13" t="n">
        <f aca="false">IF(G15&lt;&gt;"",ROUND(G15*E15/(1+E15),2),IF(H15&lt;&gt;"",ROUND(H15*E15/(1+E15),2),""))</f>
        <v>5.03</v>
      </c>
      <c r="G15" s="11"/>
      <c r="H15" s="11" t="n">
        <v>31.5</v>
      </c>
      <c r="I15" s="13" t="n">
        <f aca="false">IF(AND(G15="",H15=""),"",IF(I14="",E4,I14)+IFERROR(G15,0)-IFERROR(H15,0))</f>
        <v>1548.5</v>
      </c>
      <c r="J15" s="8" t="s">
        <v>37</v>
      </c>
      <c r="K15" s="8" t="n">
        <v>9</v>
      </c>
      <c r="L15" s="3" t="s">
        <v>60</v>
      </c>
    </row>
    <row r="16" customFormat="false" ht="15.75" hidden="false" customHeight="true" outlineLevel="0" collapsed="false">
      <c r="A16" s="7" t="n">
        <v>9</v>
      </c>
      <c r="B16" s="3" t="s">
        <v>61</v>
      </c>
      <c r="C16" s="8" t="s">
        <v>62</v>
      </c>
      <c r="D16" s="3" t="s">
        <v>63</v>
      </c>
      <c r="E16" s="9" t="n">
        <v>0</v>
      </c>
      <c r="F16" s="10" t="n">
        <f aca="false">IF(G16&lt;&gt;"",ROUND(G16*E16/(1+E16),2),IF(H16&lt;&gt;"",ROUND(H16*E16/(1+E16),2),""))</f>
        <v>0</v>
      </c>
      <c r="G16" s="11"/>
      <c r="H16" s="11" t="n">
        <v>200</v>
      </c>
      <c r="I16" s="10" t="n">
        <f aca="false">IF(AND(G16="",H16=""),"",IF(I15="",E4,I15)+IFERROR(G16,0)-IFERROR(H16,0))</f>
        <v>1348.5</v>
      </c>
      <c r="J16" s="8" t="s">
        <v>64</v>
      </c>
      <c r="K16" s="8" t="n">
        <v>0</v>
      </c>
      <c r="L16" s="3"/>
    </row>
    <row r="17" customFormat="false" ht="15.75" hidden="false" customHeight="true" outlineLevel="0" collapsed="false">
      <c r="A17" s="12" t="n">
        <v>10</v>
      </c>
      <c r="B17" s="3" t="s">
        <v>65</v>
      </c>
      <c r="C17" s="8" t="s">
        <v>66</v>
      </c>
      <c r="D17" s="3" t="s">
        <v>31</v>
      </c>
      <c r="E17" s="9" t="n">
        <v>0.19</v>
      </c>
      <c r="F17" s="13" t="n">
        <f aca="false">IF(G17&lt;&gt;"",ROUND(G17*E17/(1+E17),2),IF(H17&lt;&gt;"",ROUND(H17*E17/(1+E17),2),""))</f>
        <v>95</v>
      </c>
      <c r="G17" s="11" t="n">
        <v>595</v>
      </c>
      <c r="H17" s="11"/>
      <c r="I17" s="13" t="n">
        <f aca="false">IF(AND(G17="",H17=""),"",IF(I16="",E4,I16)+IFERROR(G17,0)-IFERROR(H17,0))</f>
        <v>1943.5</v>
      </c>
      <c r="J17" s="8" t="s">
        <v>32</v>
      </c>
      <c r="K17" s="8" t="n">
        <v>3</v>
      </c>
      <c r="L17" s="3" t="s">
        <v>33</v>
      </c>
    </row>
    <row r="18" customFormat="false" ht="15.75" hidden="false" customHeight="true" outlineLevel="0" collapsed="false">
      <c r="A18" s="7"/>
      <c r="B18" s="3"/>
      <c r="C18" s="3"/>
      <c r="D18" s="3"/>
      <c r="E18" s="9"/>
      <c r="F18" s="10" t="str">
        <f aca="false">IF(AND(G18="",H18=""),"",IF(G18&lt;&gt;"",ROUND(G18*E18/(1+E18),2),ROUND(H18*E18/(1+E18),2)))</f>
        <v/>
      </c>
      <c r="G18" s="11"/>
      <c r="H18" s="11"/>
      <c r="I18" s="10" t="str">
        <f aca="false">IF(AND(G18="",H18=""),"",IF(I17="",E4,I17)+IFERROR(G18,0)-IFERROR(H18,0))</f>
        <v/>
      </c>
      <c r="J18" s="3"/>
      <c r="K18" s="3"/>
      <c r="L18" s="3"/>
    </row>
    <row r="19" customFormat="false" ht="15.75" hidden="false" customHeight="true" outlineLevel="0" collapsed="false">
      <c r="A19" s="12"/>
      <c r="B19" s="3"/>
      <c r="C19" s="3"/>
      <c r="D19" s="3"/>
      <c r="E19" s="9"/>
      <c r="F19" s="13" t="str">
        <f aca="false">IF(AND(G19="",H19=""),"",IF(G19&lt;&gt;"",ROUND(G19*E19/(1+E19),2),ROUND(H19*E19/(1+E19),2)))</f>
        <v/>
      </c>
      <c r="G19" s="11"/>
      <c r="H19" s="11"/>
      <c r="I19" s="13" t="str">
        <f aca="false">IF(AND(G19="",H19=""),"",IF(I18="",E4,I18)+IFERROR(G19,0)-IFERROR(H19,0))</f>
        <v/>
      </c>
      <c r="J19" s="3"/>
      <c r="K19" s="3"/>
      <c r="L19" s="3"/>
    </row>
    <row r="20" customFormat="false" ht="15.75" hidden="false" customHeight="true" outlineLevel="0" collapsed="false">
      <c r="A20" s="7"/>
      <c r="B20" s="3"/>
      <c r="C20" s="3"/>
      <c r="D20" s="3"/>
      <c r="E20" s="9"/>
      <c r="F20" s="10" t="str">
        <f aca="false">IF(AND(G20="",H20=""),"",IF(G20&lt;&gt;"",ROUND(G20*E20/(1+E20),2),ROUND(H20*E20/(1+E20),2)))</f>
        <v/>
      </c>
      <c r="G20" s="11"/>
      <c r="H20" s="11"/>
      <c r="I20" s="10" t="str">
        <f aca="false">IF(AND(G20="",H20=""),"",IF(I19="",E4,I19)+IFERROR(G20,0)-IFERROR(H20,0))</f>
        <v/>
      </c>
      <c r="J20" s="3"/>
      <c r="K20" s="3"/>
      <c r="L20" s="3"/>
    </row>
    <row r="21" customFormat="false" ht="15.75" hidden="false" customHeight="true" outlineLevel="0" collapsed="false">
      <c r="A21" s="12"/>
      <c r="B21" s="3"/>
      <c r="C21" s="3"/>
      <c r="D21" s="3"/>
      <c r="E21" s="9"/>
      <c r="F21" s="13" t="str">
        <f aca="false">IF(AND(G21="",H21=""),"",IF(G21&lt;&gt;"",ROUND(G21*E21/(1+E21),2),ROUND(H21*E21/(1+E21),2)))</f>
        <v/>
      </c>
      <c r="G21" s="11"/>
      <c r="H21" s="11"/>
      <c r="I21" s="13" t="str">
        <f aca="false">IF(AND(G21="",H21=""),"",IF(I20="",E4,I20)+IFERROR(G21,0)-IFERROR(H21,0))</f>
        <v/>
      </c>
      <c r="J21" s="3"/>
      <c r="K21" s="3"/>
      <c r="L21" s="3"/>
    </row>
    <row r="22" customFormat="false" ht="15.75" hidden="false" customHeight="true" outlineLevel="0" collapsed="false">
      <c r="A22" s="7"/>
      <c r="B22" s="3"/>
      <c r="C22" s="3"/>
      <c r="D22" s="3"/>
      <c r="E22" s="9"/>
      <c r="F22" s="10" t="str">
        <f aca="false">IF(AND(G22="",H22=""),"",IF(G22&lt;&gt;"",ROUND(G22*E22/(1+E22),2),ROUND(H22*E22/(1+E22),2)))</f>
        <v/>
      </c>
      <c r="G22" s="11"/>
      <c r="H22" s="11"/>
      <c r="I22" s="10" t="str">
        <f aca="false">IF(AND(G22="",H22=""),"",IF(I21="",E4,I21)+IFERROR(G22,0)-IFERROR(H22,0))</f>
        <v/>
      </c>
      <c r="J22" s="3"/>
      <c r="K22" s="3"/>
      <c r="L22" s="3"/>
    </row>
    <row r="23" customFormat="false" ht="15.75" hidden="false" customHeight="true" outlineLevel="0" collapsed="false">
      <c r="A23" s="12"/>
      <c r="B23" s="3"/>
      <c r="C23" s="3"/>
      <c r="D23" s="3"/>
      <c r="E23" s="9"/>
      <c r="F23" s="13" t="str">
        <f aca="false">IF(AND(G23="",H23=""),"",IF(G23&lt;&gt;"",ROUND(G23*E23/(1+E23),2),ROUND(H23*E23/(1+E23),2)))</f>
        <v/>
      </c>
      <c r="G23" s="11"/>
      <c r="H23" s="11"/>
      <c r="I23" s="13" t="str">
        <f aca="false">IF(AND(G23="",H23=""),"",IF(I22="",E4,I22)+IFERROR(G23,0)-IFERROR(H23,0))</f>
        <v/>
      </c>
      <c r="J23" s="3"/>
      <c r="K23" s="3"/>
      <c r="L23" s="3"/>
    </row>
    <row r="24" customFormat="false" ht="15.75" hidden="false" customHeight="true" outlineLevel="0" collapsed="false">
      <c r="A24" s="7"/>
      <c r="B24" s="3"/>
      <c r="C24" s="3"/>
      <c r="D24" s="3"/>
      <c r="E24" s="9"/>
      <c r="F24" s="10" t="str">
        <f aca="false">IF(AND(G24="",H24=""),"",IF(G24&lt;&gt;"",ROUND(G24*E24/(1+E24),2),ROUND(H24*E24/(1+E24),2)))</f>
        <v/>
      </c>
      <c r="G24" s="11"/>
      <c r="H24" s="11"/>
      <c r="I24" s="10" t="str">
        <f aca="false">IF(AND(G24="",H24=""),"",IF(I23="",E4,I23)+IFERROR(G24,0)-IFERROR(H24,0))</f>
        <v/>
      </c>
      <c r="J24" s="3"/>
      <c r="K24" s="3"/>
      <c r="L24" s="3"/>
    </row>
    <row r="25" customFormat="false" ht="15.75" hidden="false" customHeight="true" outlineLevel="0" collapsed="false">
      <c r="A25" s="12"/>
      <c r="B25" s="3"/>
      <c r="C25" s="3"/>
      <c r="D25" s="3"/>
      <c r="E25" s="9"/>
      <c r="F25" s="13" t="str">
        <f aca="false">IF(AND(G25="",H25=""),"",IF(G25&lt;&gt;"",ROUND(G25*E25/(1+E25),2),ROUND(H25*E25/(1+E25),2)))</f>
        <v/>
      </c>
      <c r="G25" s="11"/>
      <c r="H25" s="11"/>
      <c r="I25" s="13" t="str">
        <f aca="false">IF(AND(G25="",H25=""),"",IF(I24="",E4,I24)+IFERROR(G25,0)-IFERROR(H25,0))</f>
        <v/>
      </c>
      <c r="J25" s="3"/>
      <c r="K25" s="3"/>
      <c r="L25" s="3"/>
    </row>
    <row r="26" customFormat="false" ht="15.75" hidden="false" customHeight="true" outlineLevel="0" collapsed="false">
      <c r="A26" s="7"/>
      <c r="B26" s="3"/>
      <c r="C26" s="3"/>
      <c r="D26" s="3"/>
      <c r="E26" s="9"/>
      <c r="F26" s="10" t="str">
        <f aca="false">IF(AND(G26="",H26=""),"",IF(G26&lt;&gt;"",ROUND(G26*E26/(1+E26),2),ROUND(H26*E26/(1+E26),2)))</f>
        <v/>
      </c>
      <c r="G26" s="11"/>
      <c r="H26" s="11"/>
      <c r="I26" s="10" t="str">
        <f aca="false">IF(AND(G26="",H26=""),"",IF(I25="",E4,I25)+IFERROR(G26,0)-IFERROR(H26,0))</f>
        <v/>
      </c>
      <c r="J26" s="3"/>
      <c r="K26" s="3"/>
      <c r="L26" s="3"/>
    </row>
    <row r="27" customFormat="false" ht="15.75" hidden="false" customHeight="true" outlineLevel="0" collapsed="false">
      <c r="A27" s="12"/>
      <c r="B27" s="3"/>
      <c r="C27" s="3"/>
      <c r="D27" s="3"/>
      <c r="E27" s="9"/>
      <c r="F27" s="13" t="str">
        <f aca="false">IF(AND(G27="",H27=""),"",IF(G27&lt;&gt;"",ROUND(G27*E27/(1+E27),2),ROUND(H27*E27/(1+E27),2)))</f>
        <v/>
      </c>
      <c r="G27" s="11"/>
      <c r="H27" s="11"/>
      <c r="I27" s="13" t="str">
        <f aca="false">IF(AND(G27="",H27=""),"",IF(I26="",E4,I26)+IFERROR(G27,0)-IFERROR(H27,0))</f>
        <v/>
      </c>
      <c r="J27" s="3"/>
      <c r="K27" s="3"/>
      <c r="L27" s="3"/>
    </row>
    <row r="28" customFormat="false" ht="15.75" hidden="false" customHeight="true" outlineLevel="0" collapsed="false">
      <c r="A28" s="7"/>
      <c r="B28" s="3"/>
      <c r="C28" s="3"/>
      <c r="D28" s="3"/>
      <c r="E28" s="9"/>
      <c r="F28" s="10" t="str">
        <f aca="false">IF(AND(G28="",H28=""),"",IF(G28&lt;&gt;"",ROUND(G28*E28/(1+E28),2),ROUND(H28*E28/(1+E28),2)))</f>
        <v/>
      </c>
      <c r="G28" s="11"/>
      <c r="H28" s="11"/>
      <c r="I28" s="10" t="str">
        <f aca="false">IF(AND(G28="",H28=""),"",IF(I27="",E4,I27)+IFERROR(G28,0)-IFERROR(H28,0))</f>
        <v/>
      </c>
      <c r="J28" s="3"/>
      <c r="K28" s="3"/>
      <c r="L28" s="3"/>
    </row>
    <row r="29" customFormat="false" ht="15.75" hidden="false" customHeight="true" outlineLevel="0" collapsed="false">
      <c r="A29" s="12"/>
      <c r="B29" s="3"/>
      <c r="C29" s="3"/>
      <c r="D29" s="3"/>
      <c r="E29" s="9"/>
      <c r="F29" s="13" t="str">
        <f aca="false">IF(AND(G29="",H29=""),"",IF(G29&lt;&gt;"",ROUND(G29*E29/(1+E29),2),ROUND(H29*E29/(1+E29),2)))</f>
        <v/>
      </c>
      <c r="G29" s="11"/>
      <c r="H29" s="11"/>
      <c r="I29" s="13" t="str">
        <f aca="false">IF(AND(G29="",H29=""),"",IF(I28="",E4,I28)+IFERROR(G29,0)-IFERROR(H29,0))</f>
        <v/>
      </c>
      <c r="J29" s="3"/>
      <c r="K29" s="3"/>
      <c r="L29" s="3"/>
    </row>
    <row r="30" customFormat="false" ht="15.75" hidden="false" customHeight="true" outlineLevel="0" collapsed="false">
      <c r="A30" s="7"/>
      <c r="B30" s="3"/>
      <c r="C30" s="3"/>
      <c r="D30" s="3"/>
      <c r="E30" s="9"/>
      <c r="F30" s="10" t="str">
        <f aca="false">IF(AND(G30="",H30=""),"",IF(G30&lt;&gt;"",ROUND(G30*E30/(1+E30),2),ROUND(H30*E30/(1+E30),2)))</f>
        <v/>
      </c>
      <c r="G30" s="11"/>
      <c r="H30" s="11"/>
      <c r="I30" s="10" t="str">
        <f aca="false">IF(AND(G30="",H30=""),"",IF(I29="",E4,I29)+IFERROR(G30,0)-IFERROR(H30,0))</f>
        <v/>
      </c>
      <c r="J30" s="3"/>
      <c r="K30" s="3"/>
      <c r="L30" s="3"/>
    </row>
    <row r="31" customFormat="false" ht="15.75" hidden="false" customHeight="true" outlineLevel="0" collapsed="false">
      <c r="A31" s="12"/>
      <c r="B31" s="3"/>
      <c r="C31" s="3"/>
      <c r="D31" s="3"/>
      <c r="E31" s="9"/>
      <c r="F31" s="13" t="str">
        <f aca="false">IF(AND(G31="",H31=""),"",IF(G31&lt;&gt;"",ROUND(G31*E31/(1+E31),2),ROUND(H31*E31/(1+E31),2)))</f>
        <v/>
      </c>
      <c r="G31" s="11"/>
      <c r="H31" s="11"/>
      <c r="I31" s="13" t="str">
        <f aca="false">IF(AND(G31="",H31=""),"",IF(I30="",E4,I30)+IFERROR(G31,0)-IFERROR(H31,0))</f>
        <v/>
      </c>
      <c r="J31" s="3"/>
      <c r="K31" s="3"/>
      <c r="L31" s="3"/>
    </row>
    <row r="32" customFormat="false" ht="15.75" hidden="false" customHeight="true" outlineLevel="0" collapsed="false">
      <c r="A32" s="7"/>
      <c r="B32" s="3"/>
      <c r="C32" s="3"/>
      <c r="D32" s="3"/>
      <c r="E32" s="9"/>
      <c r="F32" s="10" t="str">
        <f aca="false">IF(AND(G32="",H32=""),"",IF(G32&lt;&gt;"",ROUND(G32*E32/(1+E32),2),ROUND(H32*E32/(1+E32),2)))</f>
        <v/>
      </c>
      <c r="G32" s="11"/>
      <c r="H32" s="11"/>
      <c r="I32" s="10" t="str">
        <f aca="false">IF(AND(G32="",H32=""),"",IF(I31="",E4,I31)+IFERROR(G32,0)-IFERROR(H32,0))</f>
        <v/>
      </c>
      <c r="J32" s="3"/>
      <c r="K32" s="3"/>
      <c r="L32" s="3"/>
    </row>
    <row r="33" customFormat="false" ht="15.75" hidden="false" customHeight="true" outlineLevel="0" collapsed="false">
      <c r="A33" s="12"/>
      <c r="B33" s="3"/>
      <c r="C33" s="3"/>
      <c r="D33" s="3"/>
      <c r="E33" s="9"/>
      <c r="F33" s="13" t="str">
        <f aca="false">IF(AND(G33="",H33=""),"",IF(G33&lt;&gt;"",ROUND(G33*E33/(1+E33),2),ROUND(H33*E33/(1+E33),2)))</f>
        <v/>
      </c>
      <c r="G33" s="11"/>
      <c r="H33" s="11"/>
      <c r="I33" s="13" t="str">
        <f aca="false">IF(AND(G33="",H33=""),"",IF(I32="",E4,I32)+IFERROR(G33,0)-IFERROR(H33,0))</f>
        <v/>
      </c>
      <c r="J33" s="3"/>
      <c r="K33" s="3"/>
      <c r="L33" s="3"/>
    </row>
    <row r="34" customFormat="false" ht="15.75" hidden="false" customHeight="true" outlineLevel="0" collapsed="false">
      <c r="A34" s="7"/>
      <c r="B34" s="3"/>
      <c r="C34" s="3"/>
      <c r="D34" s="3"/>
      <c r="E34" s="9"/>
      <c r="F34" s="10" t="str">
        <f aca="false">IF(AND(G34="",H34=""),"",IF(G34&lt;&gt;"",ROUND(G34*E34/(1+E34),2),ROUND(H34*E34/(1+E34),2)))</f>
        <v/>
      </c>
      <c r="G34" s="11"/>
      <c r="H34" s="11"/>
      <c r="I34" s="10" t="str">
        <f aca="false">IF(AND(G34="",H34=""),"",IF(I33="",E4,I33)+IFERROR(G34,0)-IFERROR(H34,0))</f>
        <v/>
      </c>
      <c r="J34" s="3"/>
      <c r="K34" s="3"/>
      <c r="L34" s="3"/>
    </row>
    <row r="35" customFormat="false" ht="15.75" hidden="false" customHeight="true" outlineLevel="0" collapsed="false">
      <c r="A35" s="12"/>
      <c r="B35" s="3"/>
      <c r="C35" s="3"/>
      <c r="D35" s="3"/>
      <c r="E35" s="9"/>
      <c r="F35" s="13" t="str">
        <f aca="false">IF(AND(G35="",H35=""),"",IF(G35&lt;&gt;"",ROUND(G35*E35/(1+E35),2),ROUND(H35*E35/(1+E35),2)))</f>
        <v/>
      </c>
      <c r="G35" s="11"/>
      <c r="H35" s="11"/>
      <c r="I35" s="13" t="str">
        <f aca="false">IF(AND(G35="",H35=""),"",IF(I34="",E4,I34)+IFERROR(G35,0)-IFERROR(H35,0))</f>
        <v/>
      </c>
      <c r="J35" s="3"/>
      <c r="K35" s="3"/>
      <c r="L35" s="3"/>
    </row>
    <row r="36" customFormat="false" ht="15.75" hidden="false" customHeight="true" outlineLevel="0" collapsed="false">
      <c r="A36" s="7"/>
      <c r="B36" s="3"/>
      <c r="C36" s="3"/>
      <c r="D36" s="3"/>
      <c r="E36" s="9"/>
      <c r="F36" s="10" t="str">
        <f aca="false">IF(AND(G36="",H36=""),"",IF(G36&lt;&gt;"",ROUND(G36*E36/(1+E36),2),ROUND(H36*E36/(1+E36),2)))</f>
        <v/>
      </c>
      <c r="G36" s="11"/>
      <c r="H36" s="11"/>
      <c r="I36" s="10" t="str">
        <f aca="false">IF(AND(G36="",H36=""),"",IF(I35="",E4,I35)+IFERROR(G36,0)-IFERROR(H36,0))</f>
        <v/>
      </c>
      <c r="J36" s="3"/>
      <c r="K36" s="3"/>
      <c r="L36" s="3"/>
    </row>
    <row r="37" customFormat="false" ht="15.75" hidden="false" customHeight="true" outlineLevel="0" collapsed="false">
      <c r="A37" s="12"/>
      <c r="B37" s="3"/>
      <c r="C37" s="3"/>
      <c r="D37" s="3"/>
      <c r="E37" s="9"/>
      <c r="F37" s="13" t="str">
        <f aca="false">IF(AND(G37="",H37=""),"",IF(G37&lt;&gt;"",ROUND(G37*E37/(1+E37),2),ROUND(H37*E37/(1+E37),2)))</f>
        <v/>
      </c>
      <c r="G37" s="11"/>
      <c r="H37" s="11"/>
      <c r="I37" s="13" t="str">
        <f aca="false">IF(AND(G37="",H37=""),"",IF(I36="",E4,I36)+IFERROR(G37,0)-IFERROR(H37,0))</f>
        <v/>
      </c>
      <c r="J37" s="3"/>
      <c r="K37" s="3"/>
      <c r="L37" s="3"/>
    </row>
    <row r="38" customFormat="false" ht="15.75" hidden="false" customHeight="true" outlineLevel="0" collapsed="false">
      <c r="A38" s="7"/>
      <c r="B38" s="3"/>
      <c r="C38" s="3"/>
      <c r="D38" s="3"/>
      <c r="E38" s="9"/>
      <c r="F38" s="10" t="str">
        <f aca="false">IF(AND(G38="",H38=""),"",IF(G38&lt;&gt;"",ROUND(G38*E38/(1+E38),2),ROUND(H38*E38/(1+E38),2)))</f>
        <v/>
      </c>
      <c r="G38" s="11"/>
      <c r="H38" s="11"/>
      <c r="I38" s="10" t="str">
        <f aca="false">IF(AND(G38="",H38=""),"",IF(I37="",E4,I37)+IFERROR(G38,0)-IFERROR(H38,0))</f>
        <v/>
      </c>
      <c r="J38" s="3"/>
      <c r="K38" s="3"/>
      <c r="L38" s="3"/>
    </row>
    <row r="39" customFormat="false" ht="15.75" hidden="false" customHeight="true" outlineLevel="0" collapsed="false">
      <c r="A39" s="12"/>
      <c r="B39" s="3"/>
      <c r="C39" s="3"/>
      <c r="D39" s="3"/>
      <c r="E39" s="9"/>
      <c r="F39" s="13" t="str">
        <f aca="false">IF(AND(G39="",H39=""),"",IF(G39&lt;&gt;"",ROUND(G39*E39/(1+E39),2),ROUND(H39*E39/(1+E39),2)))</f>
        <v/>
      </c>
      <c r="G39" s="11"/>
      <c r="H39" s="11"/>
      <c r="I39" s="13" t="str">
        <f aca="false">IF(AND(G39="",H39=""),"",IF(I38="",E4,I38)+IFERROR(G39,0)-IFERROR(H39,0))</f>
        <v/>
      </c>
      <c r="J39" s="3"/>
      <c r="K39" s="3"/>
      <c r="L39" s="3"/>
    </row>
    <row r="40" customFormat="false" ht="15.75" hidden="false" customHeight="true" outlineLevel="0" collapsed="false">
      <c r="A40" s="7"/>
      <c r="B40" s="3"/>
      <c r="C40" s="3"/>
      <c r="D40" s="3"/>
      <c r="E40" s="9"/>
      <c r="F40" s="10" t="str">
        <f aca="false">IF(AND(G40="",H40=""),"",IF(G40&lt;&gt;"",ROUND(G40*E40/(1+E40),2),ROUND(H40*E40/(1+E40),2)))</f>
        <v/>
      </c>
      <c r="G40" s="11"/>
      <c r="H40" s="11"/>
      <c r="I40" s="10" t="str">
        <f aca="false">IF(AND(G40="",H40=""),"",IF(I39="",E4,I39)+IFERROR(G40,0)-IFERROR(H40,0))</f>
        <v/>
      </c>
      <c r="J40" s="3"/>
      <c r="K40" s="3"/>
      <c r="L40" s="3"/>
    </row>
    <row r="41" customFormat="false" ht="15.75" hidden="false" customHeight="true" outlineLevel="0" collapsed="false">
      <c r="A41" s="12"/>
      <c r="B41" s="3"/>
      <c r="C41" s="3"/>
      <c r="D41" s="3"/>
      <c r="E41" s="9"/>
      <c r="F41" s="13" t="str">
        <f aca="false">IF(AND(G41="",H41=""),"",IF(G41&lt;&gt;"",ROUND(G41*E41/(1+E41),2),ROUND(H41*E41/(1+E41),2)))</f>
        <v/>
      </c>
      <c r="G41" s="11"/>
      <c r="H41" s="11"/>
      <c r="I41" s="13" t="str">
        <f aca="false">IF(AND(G41="",H41=""),"",IF(I40="",E4,I40)+IFERROR(G41,0)-IFERROR(H41,0))</f>
        <v/>
      </c>
      <c r="J41" s="3"/>
      <c r="K41" s="3"/>
      <c r="L41" s="3"/>
    </row>
    <row r="42" customFormat="false" ht="15.75" hidden="false" customHeight="true" outlineLevel="0" collapsed="false">
      <c r="A42" s="7"/>
      <c r="B42" s="3"/>
      <c r="C42" s="3"/>
      <c r="D42" s="3"/>
      <c r="E42" s="9"/>
      <c r="F42" s="10" t="str">
        <f aca="false">IF(AND(G42="",H42=""),"",IF(G42&lt;&gt;"",ROUND(G42*E42/(1+E42),2),ROUND(H42*E42/(1+E42),2)))</f>
        <v/>
      </c>
      <c r="G42" s="11"/>
      <c r="H42" s="11"/>
      <c r="I42" s="10" t="str">
        <f aca="false">IF(AND(G42="",H42=""),"",IF(I41="",E4,I41)+IFERROR(G42,0)-IFERROR(H42,0))</f>
        <v/>
      </c>
      <c r="J42" s="3"/>
      <c r="K42" s="3"/>
      <c r="L42" s="3"/>
    </row>
    <row r="43" customFormat="false" ht="15.75" hidden="false" customHeight="true" outlineLevel="0" collapsed="false">
      <c r="A43" s="12"/>
      <c r="B43" s="3"/>
      <c r="C43" s="3"/>
      <c r="D43" s="3"/>
      <c r="E43" s="9"/>
      <c r="F43" s="13" t="str">
        <f aca="false">IF(AND(G43="",H43=""),"",IF(G43&lt;&gt;"",ROUND(G43*E43/(1+E43),2),ROUND(H43*E43/(1+E43),2)))</f>
        <v/>
      </c>
      <c r="G43" s="11"/>
      <c r="H43" s="11"/>
      <c r="I43" s="13" t="str">
        <f aca="false">IF(AND(G43="",H43=""),"",IF(I42="",E4,I42)+IFERROR(G43,0)-IFERROR(H43,0))</f>
        <v/>
      </c>
      <c r="J43" s="3"/>
      <c r="K43" s="3"/>
      <c r="L43" s="3"/>
    </row>
    <row r="44" customFormat="false" ht="15.75" hidden="false" customHeight="true" outlineLevel="0" collapsed="false">
      <c r="A44" s="7"/>
      <c r="B44" s="3"/>
      <c r="C44" s="3"/>
      <c r="D44" s="3"/>
      <c r="E44" s="9"/>
      <c r="F44" s="10" t="str">
        <f aca="false">IF(AND(G44="",H44=""),"",IF(G44&lt;&gt;"",ROUND(G44*E44/(1+E44),2),ROUND(H44*E44/(1+E44),2)))</f>
        <v/>
      </c>
      <c r="G44" s="11"/>
      <c r="H44" s="11"/>
      <c r="I44" s="10" t="str">
        <f aca="false">IF(AND(G44="",H44=""),"",IF(I43="",E4,I43)+IFERROR(G44,0)-IFERROR(H44,0))</f>
        <v/>
      </c>
      <c r="J44" s="3"/>
      <c r="K44" s="3"/>
      <c r="L44" s="3"/>
    </row>
    <row r="45" customFormat="false" ht="15.75" hidden="false" customHeight="true" outlineLevel="0" collapsed="false">
      <c r="A45" s="12"/>
      <c r="B45" s="3"/>
      <c r="C45" s="3"/>
      <c r="D45" s="3"/>
      <c r="E45" s="9"/>
      <c r="F45" s="13" t="str">
        <f aca="false">IF(AND(G45="",H45=""),"",IF(G45&lt;&gt;"",ROUND(G45*E45/(1+E45),2),ROUND(H45*E45/(1+E45),2)))</f>
        <v/>
      </c>
      <c r="G45" s="11"/>
      <c r="H45" s="11"/>
      <c r="I45" s="13" t="str">
        <f aca="false">IF(AND(G45="",H45=""),"",IF(I44="",E4,I44)+IFERROR(G45,0)-IFERROR(H45,0))</f>
        <v/>
      </c>
      <c r="J45" s="3"/>
      <c r="K45" s="3"/>
      <c r="L45" s="3"/>
    </row>
    <row r="46" customFormat="false" ht="15.75" hidden="false" customHeight="true" outlineLevel="0" collapsed="false">
      <c r="A46" s="7"/>
      <c r="B46" s="3"/>
      <c r="C46" s="3"/>
      <c r="D46" s="3"/>
      <c r="E46" s="9"/>
      <c r="F46" s="10" t="str">
        <f aca="false">IF(AND(G46="",H46=""),"",IF(G46&lt;&gt;"",ROUND(G46*E46/(1+E46),2),ROUND(H46*E46/(1+E46),2)))</f>
        <v/>
      </c>
      <c r="G46" s="11"/>
      <c r="H46" s="11"/>
      <c r="I46" s="10" t="str">
        <f aca="false">IF(AND(G46="",H46=""),"",IF(I45="",E4,I45)+IFERROR(G46,0)-IFERROR(H46,0))</f>
        <v/>
      </c>
      <c r="J46" s="3"/>
      <c r="K46" s="3"/>
      <c r="L46" s="3"/>
    </row>
    <row r="47" customFormat="false" ht="15.75" hidden="false" customHeight="true" outlineLevel="0" collapsed="false">
      <c r="A47" s="12"/>
      <c r="B47" s="3"/>
      <c r="C47" s="3"/>
      <c r="D47" s="3"/>
      <c r="E47" s="9"/>
      <c r="F47" s="13" t="str">
        <f aca="false">IF(AND(G47="",H47=""),"",IF(G47&lt;&gt;"",ROUND(G47*E47/(1+E47),2),ROUND(H47*E47/(1+E47),2)))</f>
        <v/>
      </c>
      <c r="G47" s="11"/>
      <c r="H47" s="11"/>
      <c r="I47" s="13" t="str">
        <f aca="false">IF(AND(G47="",H47=""),"",IF(I46="",E4,I46)+IFERROR(G47,0)-IFERROR(H47,0))</f>
        <v/>
      </c>
      <c r="J47" s="3"/>
      <c r="K47" s="3"/>
      <c r="L47" s="3"/>
    </row>
    <row r="48" customFormat="false" ht="15.75" hidden="false" customHeight="true" outlineLevel="0" collapsed="false">
      <c r="A48" s="7"/>
      <c r="B48" s="3"/>
      <c r="C48" s="3"/>
      <c r="D48" s="3"/>
      <c r="E48" s="9"/>
      <c r="F48" s="10" t="str">
        <f aca="false">IF(AND(G48="",H48=""),"",IF(G48&lt;&gt;"",ROUND(G48*E48/(1+E48),2),ROUND(H48*E48/(1+E48),2)))</f>
        <v/>
      </c>
      <c r="G48" s="11"/>
      <c r="H48" s="11"/>
      <c r="I48" s="10" t="str">
        <f aca="false">IF(AND(G48="",H48=""),"",IF(I47="",E4,I47)+IFERROR(G48,0)-IFERROR(H48,0))</f>
        <v/>
      </c>
      <c r="J48" s="3"/>
      <c r="K48" s="3"/>
      <c r="L48" s="3"/>
    </row>
    <row r="49" customFormat="false" ht="15.75" hidden="false" customHeight="true" outlineLevel="0" collapsed="false">
      <c r="A49" s="12"/>
      <c r="B49" s="3"/>
      <c r="C49" s="3"/>
      <c r="D49" s="3"/>
      <c r="E49" s="9"/>
      <c r="F49" s="13" t="str">
        <f aca="false">IF(AND(G49="",H49=""),"",IF(G49&lt;&gt;"",ROUND(G49*E49/(1+E49),2),ROUND(H49*E49/(1+E49),2)))</f>
        <v/>
      </c>
      <c r="G49" s="11"/>
      <c r="H49" s="11"/>
      <c r="I49" s="13" t="str">
        <f aca="false">IF(AND(G49="",H49=""),"",IF(I48="",E4,I48)+IFERROR(G49,0)-IFERROR(H49,0))</f>
        <v/>
      </c>
      <c r="J49" s="3"/>
      <c r="K49" s="3"/>
      <c r="L49" s="3"/>
    </row>
    <row r="50" customFormat="false" ht="15.75" hidden="false" customHeight="true" outlineLevel="0" collapsed="false">
      <c r="A50" s="7"/>
      <c r="B50" s="3"/>
      <c r="C50" s="3"/>
      <c r="D50" s="3"/>
      <c r="E50" s="9"/>
      <c r="F50" s="10" t="str">
        <f aca="false">IF(AND(G50="",H50=""),"",IF(G50&lt;&gt;"",ROUND(G50*E50/(1+E50),2),ROUND(H50*E50/(1+E50),2)))</f>
        <v/>
      </c>
      <c r="G50" s="11"/>
      <c r="H50" s="11"/>
      <c r="I50" s="10" t="str">
        <f aca="false">IF(AND(G50="",H50=""),"",IF(I49="",E4,I49)+IFERROR(G50,0)-IFERROR(H50,0))</f>
        <v/>
      </c>
      <c r="J50" s="3"/>
      <c r="K50" s="3"/>
      <c r="L50" s="3"/>
    </row>
    <row r="51" customFormat="false" ht="15.75" hidden="false" customHeight="true" outlineLevel="0" collapsed="false">
      <c r="A51" s="12"/>
      <c r="B51" s="3"/>
      <c r="C51" s="3"/>
      <c r="D51" s="3"/>
      <c r="E51" s="9"/>
      <c r="F51" s="13" t="str">
        <f aca="false">IF(AND(G51="",H51=""),"",IF(G51&lt;&gt;"",ROUND(G51*E51/(1+E51),2),ROUND(H51*E51/(1+E51),2)))</f>
        <v/>
      </c>
      <c r="G51" s="11"/>
      <c r="H51" s="11"/>
      <c r="I51" s="13" t="str">
        <f aca="false">IF(AND(G51="",H51=""),"",IF(I50="",E4,I50)+IFERROR(G51,0)-IFERROR(H51,0))</f>
        <v/>
      </c>
      <c r="J51" s="3"/>
      <c r="K51" s="3"/>
      <c r="L51" s="3"/>
    </row>
    <row r="52" customFormat="false" ht="15.75" hidden="false" customHeight="true" outlineLevel="0" collapsed="false">
      <c r="A52" s="7"/>
      <c r="B52" s="3"/>
      <c r="C52" s="3"/>
      <c r="D52" s="3"/>
      <c r="E52" s="9"/>
      <c r="F52" s="10" t="str">
        <f aca="false">IF(AND(G52="",H52=""),"",IF(G52&lt;&gt;"",ROUND(G52*E52/(1+E52),2),ROUND(H52*E52/(1+E52),2)))</f>
        <v/>
      </c>
      <c r="G52" s="11"/>
      <c r="H52" s="11"/>
      <c r="I52" s="10" t="str">
        <f aca="false">IF(AND(G52="",H52=""),"",IF(I51="",E4,I51)+IFERROR(G52,0)-IFERROR(H52,0))</f>
        <v/>
      </c>
      <c r="J52" s="3"/>
      <c r="K52" s="3"/>
      <c r="L52" s="3"/>
    </row>
    <row r="53" customFormat="false" ht="15.75" hidden="false" customHeight="true" outlineLevel="0" collapsed="false">
      <c r="A53" s="12"/>
      <c r="B53" s="3"/>
      <c r="C53" s="3"/>
      <c r="D53" s="3"/>
      <c r="E53" s="9"/>
      <c r="F53" s="13" t="str">
        <f aca="false">IF(AND(G53="",H53=""),"",IF(G53&lt;&gt;"",ROUND(G53*E53/(1+E53),2),ROUND(H53*E53/(1+E53),2)))</f>
        <v/>
      </c>
      <c r="G53" s="11"/>
      <c r="H53" s="11"/>
      <c r="I53" s="13" t="str">
        <f aca="false">IF(AND(G53="",H53=""),"",IF(I52="",E4,I52)+IFERROR(G53,0)-IFERROR(H53,0))</f>
        <v/>
      </c>
      <c r="J53" s="3"/>
      <c r="K53" s="3"/>
      <c r="L53" s="3"/>
    </row>
    <row r="54" customFormat="false" ht="15.75" hidden="false" customHeight="true" outlineLevel="0" collapsed="false">
      <c r="A54" s="7"/>
      <c r="B54" s="3"/>
      <c r="C54" s="3"/>
      <c r="D54" s="3"/>
      <c r="E54" s="9"/>
      <c r="F54" s="10" t="str">
        <f aca="false">IF(AND(G54="",H54=""),"",IF(G54&lt;&gt;"",ROUND(G54*E54/(1+E54),2),ROUND(H54*E54/(1+E54),2)))</f>
        <v/>
      </c>
      <c r="G54" s="11"/>
      <c r="H54" s="11"/>
      <c r="I54" s="10" t="str">
        <f aca="false">IF(AND(G54="",H54=""),"",IF(I53="",E4,I53)+IFERROR(G54,0)-IFERROR(H54,0))</f>
        <v/>
      </c>
      <c r="J54" s="3"/>
      <c r="K54" s="3"/>
      <c r="L54" s="3"/>
    </row>
    <row r="55" customFormat="false" ht="15.75" hidden="false" customHeight="true" outlineLevel="0" collapsed="false">
      <c r="A55" s="12"/>
      <c r="B55" s="3"/>
      <c r="C55" s="3"/>
      <c r="D55" s="3"/>
      <c r="E55" s="9"/>
      <c r="F55" s="13" t="str">
        <f aca="false">IF(AND(G55="",H55=""),"",IF(G55&lt;&gt;"",ROUND(G55*E55/(1+E55),2),ROUND(H55*E55/(1+E55),2)))</f>
        <v/>
      </c>
      <c r="G55" s="11"/>
      <c r="H55" s="11"/>
      <c r="I55" s="13" t="str">
        <f aca="false">IF(AND(G55="",H55=""),"",IF(I54="",E4,I54)+IFERROR(G55,0)-IFERROR(H55,0))</f>
        <v/>
      </c>
      <c r="J55" s="3"/>
      <c r="K55" s="3"/>
      <c r="L55" s="3"/>
    </row>
    <row r="56" customFormat="false" ht="15.75" hidden="false" customHeight="true" outlineLevel="0" collapsed="false">
      <c r="A56" s="7"/>
      <c r="B56" s="3"/>
      <c r="C56" s="3"/>
      <c r="D56" s="3"/>
      <c r="E56" s="9"/>
      <c r="F56" s="10" t="str">
        <f aca="false">IF(AND(G56="",H56=""),"",IF(G56&lt;&gt;"",ROUND(G56*E56/(1+E56),2),ROUND(H56*E56/(1+E56),2)))</f>
        <v/>
      </c>
      <c r="G56" s="11"/>
      <c r="H56" s="11"/>
      <c r="I56" s="10" t="str">
        <f aca="false">IF(AND(G56="",H56=""),"",IF(I55="",E4,I55)+IFERROR(G56,0)-IFERROR(H56,0))</f>
        <v/>
      </c>
      <c r="J56" s="3"/>
      <c r="K56" s="3"/>
      <c r="L56" s="3"/>
    </row>
    <row r="57" customFormat="false" ht="15.75" hidden="false" customHeight="true" outlineLevel="0" collapsed="false">
      <c r="A57" s="12"/>
      <c r="B57" s="3"/>
      <c r="C57" s="3"/>
      <c r="D57" s="3"/>
      <c r="E57" s="9"/>
      <c r="F57" s="13" t="str">
        <f aca="false">IF(AND(G57="",H57=""),"",IF(G57&lt;&gt;"",ROUND(G57*E57/(1+E57),2),ROUND(H57*E57/(1+E57),2)))</f>
        <v/>
      </c>
      <c r="G57" s="11"/>
      <c r="H57" s="11"/>
      <c r="I57" s="13" t="str">
        <f aca="false">IF(AND(G57="",H57=""),"",IF(I56="",E4,I56)+IFERROR(G57,0)-IFERROR(H57,0))</f>
        <v/>
      </c>
      <c r="J57" s="3"/>
      <c r="K57" s="3"/>
      <c r="L57" s="3"/>
    </row>
    <row r="58" customFormat="false" ht="19.5" hidden="false" customHeight="true" outlineLevel="0" collapsed="false">
      <c r="A58" s="14" t="s">
        <v>67</v>
      </c>
      <c r="B58" s="14"/>
      <c r="C58" s="14"/>
      <c r="D58" s="14"/>
      <c r="E58" s="14"/>
      <c r="F58" s="15" t="n">
        <f aca="false">SUM(F8:F57)</f>
        <v>302.28</v>
      </c>
      <c r="G58" s="15" t="n">
        <f aca="false">SUM(G8:G57)</f>
        <v>1785</v>
      </c>
      <c r="H58" s="15" t="n">
        <f aca="false">SUM(H8:H57)</f>
        <v>341.5</v>
      </c>
      <c r="I58" s="15" t="n">
        <f aca="false">E4+G58-H58</f>
        <v>1943.5</v>
      </c>
      <c r="J58" s="16"/>
      <c r="K58" s="16"/>
      <c r="L58" s="16"/>
    </row>
    <row r="60" customFormat="false" ht="18" hidden="false" customHeight="true" outlineLevel="0" collapsed="false">
      <c r="A60" s="17" t="s">
        <v>68</v>
      </c>
      <c r="B60" s="17"/>
      <c r="C60" s="17"/>
      <c r="D60" s="18"/>
      <c r="E60" s="18"/>
      <c r="F60" s="18"/>
      <c r="G60" s="18"/>
      <c r="H60" s="18"/>
      <c r="I60" s="18"/>
    </row>
    <row r="61" customFormat="false" ht="15.75" hidden="false" customHeight="true" outlineLevel="0" collapsed="false">
      <c r="A61" s="19" t="s">
        <v>69</v>
      </c>
      <c r="B61" s="19"/>
      <c r="C61" s="19"/>
      <c r="D61" s="20" t="n">
        <f aca="false">E4</f>
        <v>500</v>
      </c>
      <c r="E61" s="20"/>
      <c r="F61" s="20"/>
      <c r="G61" s="21"/>
      <c r="H61" s="21"/>
      <c r="I61" s="21"/>
    </row>
    <row r="62" customFormat="false" ht="15.75" hidden="false" customHeight="true" outlineLevel="0" collapsed="false">
      <c r="A62" s="22" t="s">
        <v>70</v>
      </c>
      <c r="B62" s="22"/>
      <c r="C62" s="22"/>
      <c r="D62" s="23" t="n">
        <f aca="false">G58</f>
        <v>1785</v>
      </c>
      <c r="E62" s="23"/>
      <c r="F62" s="23"/>
      <c r="G62" s="24"/>
      <c r="H62" s="24"/>
      <c r="I62" s="24"/>
    </row>
    <row r="63" customFormat="false" ht="15.75" hidden="false" customHeight="true" outlineLevel="0" collapsed="false">
      <c r="A63" s="19" t="s">
        <v>71</v>
      </c>
      <c r="B63" s="19"/>
      <c r="C63" s="19"/>
      <c r="D63" s="20" t="n">
        <f aca="false">H58</f>
        <v>341.5</v>
      </c>
      <c r="E63" s="20"/>
      <c r="F63" s="20"/>
      <c r="G63" s="21"/>
      <c r="H63" s="21"/>
      <c r="I63" s="21"/>
    </row>
    <row r="64" customFormat="false" ht="15.75" hidden="false" customHeight="true" outlineLevel="0" collapsed="false">
      <c r="A64" s="22" t="s">
        <v>72</v>
      </c>
      <c r="B64" s="22"/>
      <c r="C64" s="22"/>
      <c r="D64" s="25" t="n">
        <f aca="false">I58</f>
        <v>1943.5</v>
      </c>
      <c r="E64" s="25"/>
      <c r="F64" s="25"/>
      <c r="G64" s="24"/>
      <c r="H64" s="24"/>
      <c r="I64" s="24"/>
    </row>
    <row r="65" customFormat="false" ht="15.75" hidden="false" customHeight="true" outlineLevel="0" collapsed="false">
      <c r="A65" s="19" t="s">
        <v>73</v>
      </c>
      <c r="B65" s="19"/>
      <c r="C65" s="19"/>
      <c r="D65" s="26" t="n">
        <f aca="false">COUNTA(B8:B57)</f>
        <v>10</v>
      </c>
      <c r="E65" s="26"/>
      <c r="F65" s="26"/>
      <c r="G65" s="21"/>
      <c r="H65" s="21"/>
      <c r="I65" s="21"/>
    </row>
    <row r="66" customFormat="false" ht="15.75" hidden="false" customHeight="true" outlineLevel="0" collapsed="false">
      <c r="A66" s="22" t="s">
        <v>74</v>
      </c>
      <c r="B66" s="22"/>
      <c r="C66" s="22"/>
      <c r="D66" s="23" t="n">
        <f aca="false">F58</f>
        <v>302.28</v>
      </c>
      <c r="E66" s="23"/>
      <c r="F66" s="23"/>
      <c r="G66" s="24"/>
      <c r="H66" s="24"/>
      <c r="I66" s="24"/>
    </row>
  </sheetData>
  <mergeCells count="31">
    <mergeCell ref="A2:L2"/>
    <mergeCell ref="B3:C3"/>
    <mergeCell ref="E3:F3"/>
    <mergeCell ref="H3:I3"/>
    <mergeCell ref="K3:L3"/>
    <mergeCell ref="B4:C4"/>
    <mergeCell ref="E4:F4"/>
    <mergeCell ref="K4:L4"/>
    <mergeCell ref="A6:L6"/>
    <mergeCell ref="A58:E58"/>
    <mergeCell ref="A60:C60"/>
    <mergeCell ref="D60:F60"/>
    <mergeCell ref="G60:I60"/>
    <mergeCell ref="A61:C61"/>
    <mergeCell ref="D61:F61"/>
    <mergeCell ref="G61:I61"/>
    <mergeCell ref="A62:C62"/>
    <mergeCell ref="D62:F62"/>
    <mergeCell ref="G62:I62"/>
    <mergeCell ref="A63:C63"/>
    <mergeCell ref="D63:F63"/>
    <mergeCell ref="G63:I63"/>
    <mergeCell ref="A64:C64"/>
    <mergeCell ref="D64:F64"/>
    <mergeCell ref="G64:I64"/>
    <mergeCell ref="A65:C65"/>
    <mergeCell ref="D65:F65"/>
    <mergeCell ref="G65:I65"/>
    <mergeCell ref="A66:C66"/>
    <mergeCell ref="D66:F66"/>
    <mergeCell ref="G66:I6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090"/>
    <pageSetUpPr fitToPage="false"/>
  </sheetPr>
  <dimension ref="A1:F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3" min="2" style="0" width="16"/>
    <col collapsed="false" customWidth="true" hidden="false" outlineLevel="0" max="4" min="4" style="0" width="28"/>
    <col collapsed="false" customWidth="true" hidden="false" outlineLevel="0" max="6" min="5" style="0" width="16"/>
  </cols>
  <sheetData>
    <row r="1" customFormat="false" ht="36" hidden="false" customHeight="true" outlineLevel="0" collapsed="false">
      <c r="A1" s="27" t="s">
        <v>75</v>
      </c>
      <c r="B1" s="27"/>
      <c r="C1" s="27"/>
      <c r="D1" s="27"/>
      <c r="E1" s="27"/>
      <c r="F1" s="27"/>
    </row>
    <row r="2" customFormat="false" ht="19.5" hidden="false" customHeight="true" outlineLevel="0" collapsed="false">
      <c r="A2" s="28" t="s">
        <v>76</v>
      </c>
      <c r="B2" s="28"/>
      <c r="C2" s="29" t="n">
        <f aca="true">TODAY()</f>
        <v>46128</v>
      </c>
    </row>
    <row r="3" customFormat="false" ht="18" hidden="false" customHeight="true" outlineLevel="0" collapsed="false">
      <c r="A3" s="17" t="s">
        <v>77</v>
      </c>
      <c r="B3" s="17"/>
      <c r="C3" s="30"/>
      <c r="D3" s="17" t="s">
        <v>78</v>
      </c>
      <c r="E3" s="17"/>
      <c r="F3" s="30"/>
    </row>
    <row r="4" customFormat="false" ht="18" hidden="false" customHeight="true" outlineLevel="0" collapsed="false">
      <c r="A4" s="31" t="s">
        <v>79</v>
      </c>
      <c r="B4" s="31" t="s">
        <v>80</v>
      </c>
      <c r="C4" s="31" t="s">
        <v>81</v>
      </c>
      <c r="D4" s="31" t="s">
        <v>82</v>
      </c>
      <c r="E4" s="31" t="s">
        <v>80</v>
      </c>
      <c r="F4" s="31" t="s">
        <v>81</v>
      </c>
    </row>
    <row r="5" customFormat="false" ht="18" hidden="false" customHeight="true" outlineLevel="0" collapsed="false">
      <c r="A5" s="32" t="s">
        <v>83</v>
      </c>
      <c r="B5" s="33" t="n">
        <v>0</v>
      </c>
      <c r="C5" s="34" t="n">
        <f aca="false">B5*500</f>
        <v>0</v>
      </c>
      <c r="D5" s="32" t="s">
        <v>84</v>
      </c>
      <c r="E5" s="33" t="n">
        <v>0</v>
      </c>
      <c r="F5" s="34" t="n">
        <f aca="false">E5*2</f>
        <v>0</v>
      </c>
    </row>
    <row r="6" customFormat="false" ht="18" hidden="false" customHeight="true" outlineLevel="0" collapsed="false">
      <c r="A6" s="35" t="s">
        <v>85</v>
      </c>
      <c r="B6" s="33" t="n">
        <v>0</v>
      </c>
      <c r="C6" s="36" t="n">
        <f aca="false">B6*200</f>
        <v>0</v>
      </c>
      <c r="D6" s="35" t="s">
        <v>86</v>
      </c>
      <c r="E6" s="33" t="n">
        <v>0</v>
      </c>
      <c r="F6" s="36" t="n">
        <f aca="false">E6*1</f>
        <v>0</v>
      </c>
    </row>
    <row r="7" customFormat="false" ht="18" hidden="false" customHeight="true" outlineLevel="0" collapsed="false">
      <c r="A7" s="32" t="s">
        <v>87</v>
      </c>
      <c r="B7" s="33" t="n">
        <v>0</v>
      </c>
      <c r="C7" s="34" t="n">
        <f aca="false">B7*100</f>
        <v>0</v>
      </c>
      <c r="D7" s="32" t="s">
        <v>88</v>
      </c>
      <c r="E7" s="33" t="n">
        <v>0</v>
      </c>
      <c r="F7" s="34" t="n">
        <f aca="false">E7*0.5</f>
        <v>0</v>
      </c>
    </row>
    <row r="8" customFormat="false" ht="18" hidden="false" customHeight="true" outlineLevel="0" collapsed="false">
      <c r="A8" s="35" t="s">
        <v>89</v>
      </c>
      <c r="B8" s="33" t="n">
        <v>0</v>
      </c>
      <c r="C8" s="36" t="n">
        <f aca="false">B8*50</f>
        <v>0</v>
      </c>
      <c r="D8" s="35" t="s">
        <v>90</v>
      </c>
      <c r="E8" s="33" t="n">
        <v>0</v>
      </c>
      <c r="F8" s="36" t="n">
        <f aca="false">E8*0.2</f>
        <v>0</v>
      </c>
    </row>
    <row r="9" customFormat="false" ht="18" hidden="false" customHeight="true" outlineLevel="0" collapsed="false">
      <c r="A9" s="32" t="s">
        <v>91</v>
      </c>
      <c r="B9" s="33" t="n">
        <v>0</v>
      </c>
      <c r="C9" s="34" t="n">
        <f aca="false">B9*20</f>
        <v>0</v>
      </c>
      <c r="D9" s="32" t="s">
        <v>92</v>
      </c>
      <c r="E9" s="33" t="n">
        <v>0</v>
      </c>
      <c r="F9" s="34" t="n">
        <f aca="false">E9*0.1</f>
        <v>0</v>
      </c>
    </row>
    <row r="10" customFormat="false" ht="18" hidden="false" customHeight="true" outlineLevel="0" collapsed="false">
      <c r="A10" s="35" t="s">
        <v>93</v>
      </c>
      <c r="B10" s="33" t="n">
        <v>0</v>
      </c>
      <c r="C10" s="36" t="n">
        <f aca="false">B10*10</f>
        <v>0</v>
      </c>
      <c r="D10" s="35" t="s">
        <v>94</v>
      </c>
      <c r="E10" s="33" t="n">
        <v>0</v>
      </c>
      <c r="F10" s="36" t="n">
        <f aca="false">E10*0.05</f>
        <v>0</v>
      </c>
    </row>
    <row r="11" customFormat="false" ht="18" hidden="false" customHeight="true" outlineLevel="0" collapsed="false">
      <c r="A11" s="32" t="s">
        <v>95</v>
      </c>
      <c r="B11" s="33" t="n">
        <v>0</v>
      </c>
      <c r="C11" s="34" t="n">
        <f aca="false">B11*5</f>
        <v>0</v>
      </c>
      <c r="D11" s="32" t="s">
        <v>96</v>
      </c>
      <c r="E11" s="33" t="n">
        <v>0</v>
      </c>
      <c r="F11" s="34" t="n">
        <f aca="false">E11*0.02</f>
        <v>0</v>
      </c>
    </row>
    <row r="12" customFormat="false" ht="18" hidden="false" customHeight="true" outlineLevel="0" collapsed="false">
      <c r="D12" s="35" t="s">
        <v>97</v>
      </c>
      <c r="E12" s="33" t="n">
        <v>0</v>
      </c>
      <c r="F12" s="36" t="n">
        <f aca="false">E12*0.01</f>
        <v>0</v>
      </c>
    </row>
    <row r="13" customFormat="false" ht="19.5" hidden="false" customHeight="true" outlineLevel="0" collapsed="false">
      <c r="A13" s="37" t="s">
        <v>98</v>
      </c>
      <c r="B13" s="38"/>
      <c r="C13" s="39" t="n">
        <f aca="false">SUM(C5:C11)</f>
        <v>0</v>
      </c>
      <c r="D13" s="37" t="s">
        <v>99</v>
      </c>
      <c r="E13" s="38"/>
      <c r="F13" s="39" t="n">
        <f aca="false">SUM(F5:F12)</f>
        <v>0</v>
      </c>
    </row>
    <row r="14" customFormat="false" ht="7.5" hidden="false" customHeight="true" outlineLevel="0" collapsed="false"/>
    <row r="15" customFormat="false" ht="21.75" hidden="false" customHeight="true" outlineLevel="0" collapsed="false">
      <c r="A15" s="40" t="s">
        <v>100</v>
      </c>
      <c r="B15" s="40"/>
      <c r="C15" s="40"/>
      <c r="D15" s="40"/>
      <c r="E15" s="40"/>
      <c r="F15" s="40"/>
    </row>
    <row r="16" customFormat="false" ht="21.75" hidden="false" customHeight="true" outlineLevel="0" collapsed="false">
      <c r="A16" s="41" t="s">
        <v>101</v>
      </c>
      <c r="B16" s="41"/>
      <c r="C16" s="41"/>
      <c r="D16" s="41"/>
      <c r="E16" s="42" t="n">
        <f aca="false">C13+F13</f>
        <v>0</v>
      </c>
      <c r="F16" s="42"/>
    </row>
    <row r="17" customFormat="false" ht="21.75" hidden="false" customHeight="true" outlineLevel="0" collapsed="false">
      <c r="A17" s="43" t="s">
        <v>102</v>
      </c>
      <c r="B17" s="43"/>
      <c r="C17" s="43"/>
      <c r="D17" s="43"/>
      <c r="E17" s="44" t="n">
        <v>0</v>
      </c>
      <c r="F17" s="44"/>
    </row>
    <row r="18" customFormat="false" ht="21.75" hidden="false" customHeight="true" outlineLevel="0" collapsed="false">
      <c r="A18" s="41" t="s">
        <v>103</v>
      </c>
      <c r="B18" s="41"/>
      <c r="C18" s="41"/>
      <c r="D18" s="41"/>
      <c r="E18" s="45" t="n">
        <f aca="false">B16-B17</f>
        <v>0</v>
      </c>
      <c r="F18" s="45"/>
    </row>
    <row r="19" customFormat="false" ht="27.75" hidden="false" customHeight="true" outlineLevel="0" collapsed="false">
      <c r="A19" s="46" t="s">
        <v>104</v>
      </c>
      <c r="B19" s="46"/>
      <c r="C19" s="46"/>
      <c r="D19" s="46"/>
      <c r="E19" s="46"/>
      <c r="F19" s="46"/>
    </row>
    <row r="20" customFormat="false" ht="19.5" hidden="false" customHeight="true" outlineLevel="0" collapsed="false">
      <c r="A20" s="47" t="s">
        <v>105</v>
      </c>
      <c r="B20" s="47"/>
      <c r="C20" s="47"/>
      <c r="D20" s="47"/>
      <c r="E20" s="48" t="str">
        <f aca="false">IF(E18=0,"✓ Differenzfrei – OK",IF(ABS(E18)&lt;5,"⚠ Kleine Differenz prüfen","✗ Kassendifferenz – sofort klären!"))</f>
        <v>✓ Differenzfrei – OK</v>
      </c>
      <c r="F20" s="48"/>
    </row>
    <row r="21" customFormat="false" ht="21.75" hidden="false" customHeight="true" outlineLevel="0" collapsed="false"/>
    <row r="22" customFormat="false" ht="13.5" hidden="false" customHeight="true" outlineLevel="0" collapsed="false">
      <c r="A22" s="49" t="s">
        <v>106</v>
      </c>
      <c r="B22" s="49"/>
      <c r="D22" s="49" t="s">
        <v>107</v>
      </c>
      <c r="E22" s="49"/>
    </row>
    <row r="23" customFormat="false" ht="27.75" hidden="false" customHeight="true" outlineLevel="0" collapsed="false">
      <c r="A23" s="50"/>
      <c r="B23" s="50"/>
      <c r="D23" s="50"/>
      <c r="E23" s="50"/>
    </row>
    <row r="24" customFormat="false" ht="13.5" hidden="false" customHeight="true" outlineLevel="0" collapsed="false">
      <c r="A24" s="49" t="s">
        <v>108</v>
      </c>
      <c r="B24" s="49"/>
    </row>
  </sheetData>
  <mergeCells count="19">
    <mergeCell ref="A1:F1"/>
    <mergeCell ref="A2:B2"/>
    <mergeCell ref="A3:B3"/>
    <mergeCell ref="D3:E3"/>
    <mergeCell ref="A15:F15"/>
    <mergeCell ref="A16:D16"/>
    <mergeCell ref="E16:F16"/>
    <mergeCell ref="A17:D17"/>
    <mergeCell ref="E17:F17"/>
    <mergeCell ref="A18:D18"/>
    <mergeCell ref="E18:F18"/>
    <mergeCell ref="A19:F19"/>
    <mergeCell ref="A20:D20"/>
    <mergeCell ref="E20:F20"/>
    <mergeCell ref="A22:B22"/>
    <mergeCell ref="D22:E22"/>
    <mergeCell ref="A23:B23"/>
    <mergeCell ref="D23:E23"/>
    <mergeCell ref="A24:B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false"/>
  </sheetPr>
  <dimension ref="A1:F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8"/>
    <col collapsed="false" customWidth="true" hidden="false" outlineLevel="0" max="4" min="3" style="0" width="20"/>
    <col collapsed="false" customWidth="true" hidden="false" outlineLevel="0" max="5" min="5" style="0" width="12"/>
    <col collapsed="false" customWidth="true" hidden="false" outlineLevel="0" max="6" min="6" style="0" width="35"/>
  </cols>
  <sheetData>
    <row r="1" customFormat="false" ht="31.5" hidden="false" customHeight="true" outlineLevel="0" collapsed="false">
      <c r="A1" s="51" t="s">
        <v>109</v>
      </c>
      <c r="B1" s="51"/>
      <c r="C1" s="51"/>
      <c r="D1" s="51"/>
      <c r="E1" s="51"/>
      <c r="F1" s="51"/>
    </row>
    <row r="2" customFormat="false" ht="18" hidden="false" customHeight="true" outlineLevel="0" collapsed="false">
      <c r="A2" s="52" t="s">
        <v>110</v>
      </c>
      <c r="B2" s="52"/>
      <c r="C2" s="52"/>
      <c r="D2" s="52"/>
      <c r="E2" s="52"/>
      <c r="F2" s="52"/>
    </row>
    <row r="3" customFormat="false" ht="18" hidden="false" customHeight="true" outlineLevel="0" collapsed="false">
      <c r="A3" s="31" t="s">
        <v>111</v>
      </c>
      <c r="B3" s="31" t="s">
        <v>112</v>
      </c>
      <c r="C3" s="31" t="s">
        <v>113</v>
      </c>
      <c r="D3" s="31" t="s">
        <v>114</v>
      </c>
      <c r="E3" s="31" t="s">
        <v>115</v>
      </c>
      <c r="F3" s="31" t="s">
        <v>116</v>
      </c>
    </row>
    <row r="4" customFormat="false" ht="15.75" hidden="false" customHeight="true" outlineLevel="0" collapsed="false">
      <c r="A4" s="53" t="n">
        <v>1</v>
      </c>
      <c r="B4" s="54" t="s">
        <v>117</v>
      </c>
      <c r="C4" s="54" t="s">
        <v>118</v>
      </c>
      <c r="D4" s="7" t="s">
        <v>119</v>
      </c>
      <c r="E4" s="7" t="s">
        <v>120</v>
      </c>
      <c r="F4" s="54" t="s">
        <v>121</v>
      </c>
    </row>
    <row r="5" customFormat="false" ht="15.75" hidden="false" customHeight="true" outlineLevel="0" collapsed="false">
      <c r="A5" s="55" t="n">
        <v>2</v>
      </c>
      <c r="B5" s="56" t="s">
        <v>122</v>
      </c>
      <c r="C5" s="56" t="s">
        <v>123</v>
      </c>
      <c r="D5" s="12" t="s">
        <v>119</v>
      </c>
      <c r="E5" s="12" t="s">
        <v>120</v>
      </c>
      <c r="F5" s="56" t="s">
        <v>124</v>
      </c>
    </row>
    <row r="6" customFormat="false" ht="15.75" hidden="false" customHeight="true" outlineLevel="0" collapsed="false">
      <c r="A6" s="53" t="n">
        <v>3</v>
      </c>
      <c r="B6" s="54" t="s">
        <v>125</v>
      </c>
      <c r="C6" s="54" t="s">
        <v>126</v>
      </c>
      <c r="D6" s="7" t="s">
        <v>13</v>
      </c>
      <c r="E6" s="7" t="s">
        <v>127</v>
      </c>
      <c r="F6" s="54" t="s">
        <v>128</v>
      </c>
    </row>
    <row r="7" customFormat="false" ht="15.75" hidden="false" customHeight="true" outlineLevel="0" collapsed="false">
      <c r="A7" s="55" t="n">
        <v>4</v>
      </c>
      <c r="B7" s="56" t="s">
        <v>129</v>
      </c>
      <c r="C7" s="56" t="s">
        <v>130</v>
      </c>
      <c r="D7" s="12" t="s">
        <v>130</v>
      </c>
      <c r="E7" s="12" t="s">
        <v>127</v>
      </c>
      <c r="F7" s="56" t="s">
        <v>131</v>
      </c>
    </row>
    <row r="8" customFormat="false" ht="15.75" hidden="false" customHeight="true" outlineLevel="0" collapsed="false">
      <c r="A8" s="53" t="n">
        <v>5</v>
      </c>
      <c r="B8" s="54" t="s">
        <v>132</v>
      </c>
      <c r="C8" s="54" t="s">
        <v>130</v>
      </c>
      <c r="D8" s="7" t="s">
        <v>130</v>
      </c>
      <c r="E8" s="7" t="s">
        <v>127</v>
      </c>
      <c r="F8" s="54" t="s">
        <v>131</v>
      </c>
    </row>
    <row r="9" customFormat="false" ht="15.75" hidden="false" customHeight="true" outlineLevel="0" collapsed="false">
      <c r="A9" s="55" t="n">
        <v>6</v>
      </c>
      <c r="B9" s="56" t="s">
        <v>133</v>
      </c>
      <c r="C9" s="56" t="s">
        <v>130</v>
      </c>
      <c r="D9" s="12" t="s">
        <v>130</v>
      </c>
      <c r="E9" s="12" t="s">
        <v>127</v>
      </c>
      <c r="F9" s="56" t="s">
        <v>131</v>
      </c>
    </row>
    <row r="10" customFormat="false" ht="15.75" hidden="false" customHeight="true" outlineLevel="0" collapsed="false">
      <c r="A10" s="53" t="n">
        <v>7</v>
      </c>
      <c r="B10" s="54" t="s">
        <v>134</v>
      </c>
      <c r="C10" s="54" t="s">
        <v>135</v>
      </c>
      <c r="D10" s="7" t="s">
        <v>130</v>
      </c>
      <c r="E10" s="7" t="s">
        <v>120</v>
      </c>
      <c r="F10" s="54" t="s">
        <v>136</v>
      </c>
    </row>
    <row r="11" customFormat="false" ht="15.75" hidden="false" customHeight="true" outlineLevel="0" collapsed="false">
      <c r="A11" s="55" t="n">
        <v>8</v>
      </c>
      <c r="B11" s="56" t="s">
        <v>26</v>
      </c>
      <c r="C11" s="56" t="s">
        <v>26</v>
      </c>
      <c r="D11" s="12" t="s">
        <v>137</v>
      </c>
      <c r="E11" s="12" t="s">
        <v>120</v>
      </c>
      <c r="F11" s="56" t="s">
        <v>138</v>
      </c>
    </row>
    <row r="12" customFormat="false" ht="15.75" hidden="false" customHeight="true" outlineLevel="0" collapsed="false">
      <c r="A12" s="53" t="n">
        <v>9</v>
      </c>
      <c r="B12" s="54" t="s">
        <v>139</v>
      </c>
      <c r="C12" s="54" t="s">
        <v>27</v>
      </c>
      <c r="D12" s="7" t="s">
        <v>140</v>
      </c>
      <c r="E12" s="7" t="s">
        <v>127</v>
      </c>
      <c r="F12" s="54" t="s">
        <v>141</v>
      </c>
    </row>
    <row r="13" customFormat="false" ht="15.75" hidden="false" customHeight="true" outlineLevel="0" collapsed="false">
      <c r="A13" s="55" t="n">
        <v>10</v>
      </c>
      <c r="B13" s="56" t="s">
        <v>142</v>
      </c>
      <c r="C13" s="56" t="s">
        <v>19</v>
      </c>
      <c r="D13" s="12" t="s">
        <v>143</v>
      </c>
      <c r="E13" s="12" t="s">
        <v>120</v>
      </c>
      <c r="F13" s="56" t="s">
        <v>144</v>
      </c>
    </row>
    <row r="14" customFormat="false" ht="15.75" hidden="false" customHeight="true" outlineLevel="0" collapsed="false">
      <c r="A14" s="53" t="n">
        <v>11</v>
      </c>
      <c r="B14" s="54" t="s">
        <v>145</v>
      </c>
      <c r="C14" s="54" t="s">
        <v>146</v>
      </c>
      <c r="D14" s="7" t="s">
        <v>147</v>
      </c>
      <c r="E14" s="7" t="s">
        <v>120</v>
      </c>
      <c r="F14" s="54" t="s">
        <v>148</v>
      </c>
    </row>
    <row r="15" customFormat="false" ht="15.75" hidden="false" customHeight="true" outlineLevel="0" collapsed="false">
      <c r="A15" s="55" t="n">
        <v>12</v>
      </c>
      <c r="B15" s="56" t="s">
        <v>149</v>
      </c>
      <c r="C15" s="56" t="s">
        <v>130</v>
      </c>
      <c r="D15" s="12" t="s">
        <v>130</v>
      </c>
      <c r="E15" s="12" t="s">
        <v>127</v>
      </c>
      <c r="F15" s="56" t="s">
        <v>150</v>
      </c>
    </row>
    <row r="16" customFormat="false" ht="15.75" hidden="false" customHeight="true" outlineLevel="0" collapsed="false">
      <c r="A16" s="53" t="n">
        <v>13</v>
      </c>
      <c r="B16" s="54" t="s">
        <v>20</v>
      </c>
      <c r="C16" s="54" t="s">
        <v>20</v>
      </c>
      <c r="D16" s="7" t="s">
        <v>151</v>
      </c>
      <c r="E16" s="7" t="s">
        <v>120</v>
      </c>
      <c r="F16" s="54" t="s">
        <v>152</v>
      </c>
    </row>
    <row r="19" customFormat="false" ht="18" hidden="false" customHeight="true" outlineLevel="0" collapsed="false">
      <c r="A19" s="52" t="s">
        <v>153</v>
      </c>
      <c r="B19" s="52"/>
      <c r="C19" s="52"/>
      <c r="D19" s="52"/>
      <c r="E19" s="52"/>
      <c r="F19" s="52"/>
    </row>
    <row r="20" customFormat="false" ht="18" hidden="false" customHeight="true" outlineLevel="0" collapsed="false">
      <c r="A20" s="31" t="s">
        <v>154</v>
      </c>
      <c r="B20" s="31" t="s">
        <v>155</v>
      </c>
      <c r="C20" s="31" t="s">
        <v>156</v>
      </c>
      <c r="D20" s="31" t="s">
        <v>157</v>
      </c>
      <c r="E20" s="31" t="s">
        <v>158</v>
      </c>
      <c r="F20" s="31" t="s">
        <v>159</v>
      </c>
    </row>
    <row r="21" customFormat="false" ht="15.75" hidden="false" customHeight="true" outlineLevel="0" collapsed="false">
      <c r="A21" s="53" t="n">
        <v>0</v>
      </c>
      <c r="B21" s="54" t="s">
        <v>160</v>
      </c>
      <c r="C21" s="7" t="s">
        <v>161</v>
      </c>
      <c r="D21" s="7" t="s">
        <v>162</v>
      </c>
      <c r="E21" s="54" t="s">
        <v>163</v>
      </c>
      <c r="F21" s="54" t="s">
        <v>63</v>
      </c>
    </row>
    <row r="22" customFormat="false" ht="15.75" hidden="false" customHeight="true" outlineLevel="0" collapsed="false">
      <c r="A22" s="55" t="n">
        <v>3</v>
      </c>
      <c r="B22" s="56" t="s">
        <v>164</v>
      </c>
      <c r="C22" s="12" t="s">
        <v>165</v>
      </c>
      <c r="D22" s="12" t="s">
        <v>162</v>
      </c>
      <c r="E22" s="56" t="s">
        <v>166</v>
      </c>
      <c r="F22" s="56" t="s">
        <v>167</v>
      </c>
    </row>
    <row r="23" customFormat="false" ht="15.75" hidden="false" customHeight="true" outlineLevel="0" collapsed="false">
      <c r="A23" s="53" t="n">
        <v>8</v>
      </c>
      <c r="B23" s="54" t="s">
        <v>168</v>
      </c>
      <c r="C23" s="7" t="s">
        <v>169</v>
      </c>
      <c r="D23" s="7" t="s">
        <v>162</v>
      </c>
      <c r="E23" s="54" t="s">
        <v>170</v>
      </c>
      <c r="F23" s="54" t="s">
        <v>171</v>
      </c>
    </row>
    <row r="24" customFormat="false" ht="15.75" hidden="false" customHeight="true" outlineLevel="0" collapsed="false">
      <c r="A24" s="55" t="n">
        <v>9</v>
      </c>
      <c r="B24" s="56" t="s">
        <v>172</v>
      </c>
      <c r="C24" s="12" t="s">
        <v>165</v>
      </c>
      <c r="D24" s="12" t="s">
        <v>162</v>
      </c>
      <c r="E24" s="56" t="s">
        <v>173</v>
      </c>
      <c r="F24" s="56" t="s">
        <v>174</v>
      </c>
    </row>
    <row r="25" customFormat="false" ht="15.75" hidden="false" customHeight="true" outlineLevel="0" collapsed="false">
      <c r="A25" s="53" t="n">
        <v>10</v>
      </c>
      <c r="B25" s="54" t="s">
        <v>175</v>
      </c>
      <c r="C25" s="7" t="s">
        <v>130</v>
      </c>
      <c r="D25" s="7" t="s">
        <v>162</v>
      </c>
      <c r="E25" s="54" t="s">
        <v>176</v>
      </c>
      <c r="F25" s="54" t="s">
        <v>177</v>
      </c>
    </row>
    <row r="26" customFormat="false" ht="15.75" hidden="false" customHeight="true" outlineLevel="0" collapsed="false">
      <c r="A26" s="55" t="n">
        <v>40</v>
      </c>
      <c r="B26" s="56" t="s">
        <v>178</v>
      </c>
      <c r="C26" s="12" t="s">
        <v>165</v>
      </c>
      <c r="D26" s="12" t="s">
        <v>162</v>
      </c>
      <c r="E26" s="56" t="s">
        <v>179</v>
      </c>
      <c r="F26" s="56" t="s">
        <v>180</v>
      </c>
    </row>
    <row r="27" customFormat="false" ht="15.75" hidden="false" customHeight="true" outlineLevel="0" collapsed="false">
      <c r="A27" s="53" t="n">
        <v>41</v>
      </c>
      <c r="B27" s="54" t="s">
        <v>181</v>
      </c>
      <c r="C27" s="7" t="s">
        <v>169</v>
      </c>
      <c r="D27" s="7" t="s">
        <v>162</v>
      </c>
      <c r="E27" s="54" t="s">
        <v>182</v>
      </c>
      <c r="F27" s="54" t="s">
        <v>183</v>
      </c>
    </row>
    <row r="30" customFormat="false" ht="18" hidden="false" customHeight="true" outlineLevel="0" collapsed="false">
      <c r="A30" s="52" t="s">
        <v>184</v>
      </c>
      <c r="B30" s="52"/>
      <c r="C30" s="52"/>
      <c r="D30" s="52"/>
      <c r="E30" s="52"/>
      <c r="F30" s="52"/>
    </row>
    <row r="31" customFormat="false" ht="18" hidden="false" customHeight="true" outlineLevel="0" collapsed="false">
      <c r="A31" s="31" t="s">
        <v>185</v>
      </c>
      <c r="B31" s="31" t="s">
        <v>155</v>
      </c>
      <c r="C31" s="31" t="s">
        <v>186</v>
      </c>
      <c r="D31" s="31" t="s">
        <v>187</v>
      </c>
      <c r="E31" s="31"/>
      <c r="F31" s="31"/>
    </row>
    <row r="32" customFormat="false" ht="18" hidden="false" customHeight="true" outlineLevel="0" collapsed="false">
      <c r="A32" s="53" t="s">
        <v>188</v>
      </c>
      <c r="B32" s="54" t="s">
        <v>189</v>
      </c>
      <c r="C32" s="7" t="s">
        <v>190</v>
      </c>
      <c r="D32" s="57" t="s">
        <v>191</v>
      </c>
      <c r="E32" s="57"/>
      <c r="F32" s="57"/>
    </row>
    <row r="33" customFormat="false" ht="18" hidden="false" customHeight="true" outlineLevel="0" collapsed="false">
      <c r="A33" s="55" t="s">
        <v>192</v>
      </c>
      <c r="B33" s="56" t="s">
        <v>193</v>
      </c>
      <c r="C33" s="12" t="s">
        <v>190</v>
      </c>
      <c r="D33" s="58" t="s">
        <v>194</v>
      </c>
      <c r="E33" s="58"/>
      <c r="F33" s="58"/>
    </row>
    <row r="34" customFormat="false" ht="18" hidden="false" customHeight="true" outlineLevel="0" collapsed="false">
      <c r="A34" s="53" t="s">
        <v>195</v>
      </c>
      <c r="B34" s="54" t="s">
        <v>196</v>
      </c>
      <c r="C34" s="7" t="s">
        <v>190</v>
      </c>
      <c r="D34" s="57" t="s">
        <v>197</v>
      </c>
      <c r="E34" s="57"/>
      <c r="F34" s="57"/>
    </row>
    <row r="35" customFormat="false" ht="18" hidden="false" customHeight="true" outlineLevel="0" collapsed="false">
      <c r="A35" s="55" t="s">
        <v>198</v>
      </c>
      <c r="B35" s="56" t="s">
        <v>199</v>
      </c>
      <c r="C35" s="12" t="s">
        <v>190</v>
      </c>
      <c r="D35" s="58" t="s">
        <v>200</v>
      </c>
      <c r="E35" s="58"/>
      <c r="F35" s="58"/>
    </row>
    <row r="36" customFormat="false" ht="18" hidden="false" customHeight="true" outlineLevel="0" collapsed="false">
      <c r="A36" s="53" t="s">
        <v>201</v>
      </c>
      <c r="B36" s="54" t="s">
        <v>202</v>
      </c>
      <c r="C36" s="7" t="s">
        <v>203</v>
      </c>
      <c r="D36" s="57" t="s">
        <v>204</v>
      </c>
      <c r="E36" s="57"/>
      <c r="F36" s="57"/>
    </row>
    <row r="37" customFormat="false" ht="18" hidden="false" customHeight="true" outlineLevel="0" collapsed="false">
      <c r="A37" s="55" t="s">
        <v>205</v>
      </c>
      <c r="B37" s="56" t="s">
        <v>206</v>
      </c>
      <c r="C37" s="12" t="s">
        <v>203</v>
      </c>
      <c r="D37" s="58" t="s">
        <v>207</v>
      </c>
      <c r="E37" s="58"/>
      <c r="F37" s="58"/>
    </row>
    <row r="38" customFormat="false" ht="18" hidden="false" customHeight="true" outlineLevel="0" collapsed="false">
      <c r="A38" s="53" t="s">
        <v>208</v>
      </c>
      <c r="B38" s="54" t="s">
        <v>209</v>
      </c>
      <c r="C38" s="7" t="s">
        <v>210</v>
      </c>
      <c r="D38" s="57" t="s">
        <v>211</v>
      </c>
      <c r="E38" s="57"/>
      <c r="F38" s="57"/>
    </row>
  </sheetData>
  <mergeCells count="12">
    <mergeCell ref="A1:F1"/>
    <mergeCell ref="A2:F2"/>
    <mergeCell ref="A19:F19"/>
    <mergeCell ref="A30:F30"/>
    <mergeCell ref="D31:F31"/>
    <mergeCell ref="D32:F32"/>
    <mergeCell ref="D33:F33"/>
    <mergeCell ref="D34:F34"/>
    <mergeCell ref="D35:F35"/>
    <mergeCell ref="D36:F36"/>
    <mergeCell ref="D37:F37"/>
    <mergeCell ref="D38:F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33C00"/>
    <pageSetUpPr fitToPage="false"/>
  </sheetPr>
  <dimension ref="A1:E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2"/>
    <col collapsed="false" customWidth="true" hidden="false" outlineLevel="0" max="3" min="3" style="0" width="18"/>
    <col collapsed="false" customWidth="true" hidden="false" outlineLevel="0" max="4" min="4" style="0" width="28"/>
    <col collapsed="false" customWidth="true" hidden="false" outlineLevel="0" max="5" min="5" style="0" width="10"/>
  </cols>
  <sheetData>
    <row r="1" customFormat="false" ht="31.5" hidden="false" customHeight="true" outlineLevel="0" collapsed="false">
      <c r="A1" s="51" t="s">
        <v>212</v>
      </c>
      <c r="B1" s="51"/>
      <c r="C1" s="51"/>
      <c r="D1" s="51"/>
      <c r="E1" s="51"/>
    </row>
    <row r="2" customFormat="false" ht="24" hidden="false" customHeight="true" outlineLevel="0" collapsed="false">
      <c r="A2" s="6" t="s">
        <v>17</v>
      </c>
      <c r="B2" s="6" t="s">
        <v>213</v>
      </c>
      <c r="C2" s="6" t="s">
        <v>214</v>
      </c>
      <c r="D2" s="6" t="s">
        <v>215</v>
      </c>
      <c r="E2" s="6" t="s">
        <v>216</v>
      </c>
    </row>
    <row r="3" customFormat="false" ht="18" hidden="false" customHeight="true" outlineLevel="0" collapsed="false">
      <c r="A3" s="53" t="n">
        <v>1</v>
      </c>
      <c r="B3" s="59" t="s">
        <v>217</v>
      </c>
      <c r="C3" s="7" t="s">
        <v>218</v>
      </c>
      <c r="D3" s="60" t="s">
        <v>219</v>
      </c>
      <c r="E3" s="8" t="s">
        <v>220</v>
      </c>
    </row>
    <row r="4" customFormat="false" ht="18" hidden="false" customHeight="true" outlineLevel="0" collapsed="false">
      <c r="A4" s="55" t="n">
        <v>2</v>
      </c>
      <c r="B4" s="61" t="s">
        <v>221</v>
      </c>
      <c r="C4" s="12" t="s">
        <v>218</v>
      </c>
      <c r="D4" s="62" t="s">
        <v>222</v>
      </c>
      <c r="E4" s="8" t="s">
        <v>220</v>
      </c>
    </row>
    <row r="5" customFormat="false" ht="18" hidden="false" customHeight="true" outlineLevel="0" collapsed="false">
      <c r="A5" s="53" t="n">
        <v>3</v>
      </c>
      <c r="B5" s="59" t="s">
        <v>223</v>
      </c>
      <c r="C5" s="7" t="s">
        <v>224</v>
      </c>
      <c r="D5" s="60" t="s">
        <v>225</v>
      </c>
      <c r="E5" s="8" t="s">
        <v>220</v>
      </c>
    </row>
    <row r="6" customFormat="false" ht="18" hidden="false" customHeight="true" outlineLevel="0" collapsed="false">
      <c r="A6" s="55" t="n">
        <v>4</v>
      </c>
      <c r="B6" s="61" t="s">
        <v>226</v>
      </c>
      <c r="C6" s="12" t="s">
        <v>227</v>
      </c>
      <c r="D6" s="62" t="s">
        <v>228</v>
      </c>
      <c r="E6" s="8" t="s">
        <v>220</v>
      </c>
    </row>
    <row r="7" customFormat="false" ht="18" hidden="false" customHeight="true" outlineLevel="0" collapsed="false">
      <c r="A7" s="53" t="n">
        <v>5</v>
      </c>
      <c r="B7" s="59" t="s">
        <v>229</v>
      </c>
      <c r="C7" s="7" t="s">
        <v>227</v>
      </c>
      <c r="D7" s="60" t="s">
        <v>230</v>
      </c>
      <c r="E7" s="8" t="s">
        <v>220</v>
      </c>
    </row>
    <row r="8" customFormat="false" ht="18" hidden="false" customHeight="true" outlineLevel="0" collapsed="false">
      <c r="A8" s="55" t="n">
        <v>6</v>
      </c>
      <c r="B8" s="61" t="s">
        <v>231</v>
      </c>
      <c r="C8" s="12" t="s">
        <v>232</v>
      </c>
      <c r="D8" s="62" t="s">
        <v>233</v>
      </c>
      <c r="E8" s="8" t="s">
        <v>220</v>
      </c>
    </row>
    <row r="9" customFormat="false" ht="18" hidden="false" customHeight="true" outlineLevel="0" collapsed="false">
      <c r="A9" s="53" t="n">
        <v>7</v>
      </c>
      <c r="B9" s="59" t="s">
        <v>234</v>
      </c>
      <c r="C9" s="7" t="s">
        <v>232</v>
      </c>
      <c r="D9" s="60" t="s">
        <v>235</v>
      </c>
      <c r="E9" s="8" t="s">
        <v>220</v>
      </c>
    </row>
    <row r="10" customFormat="false" ht="18" hidden="false" customHeight="true" outlineLevel="0" collapsed="false">
      <c r="A10" s="55" t="n">
        <v>8</v>
      </c>
      <c r="B10" s="61" t="s">
        <v>236</v>
      </c>
      <c r="C10" s="12" t="s">
        <v>224</v>
      </c>
      <c r="D10" s="62" t="s">
        <v>237</v>
      </c>
      <c r="E10" s="8" t="s">
        <v>220</v>
      </c>
    </row>
    <row r="11" customFormat="false" ht="18" hidden="false" customHeight="true" outlineLevel="0" collapsed="false">
      <c r="A11" s="53" t="n">
        <v>9</v>
      </c>
      <c r="B11" s="59" t="s">
        <v>238</v>
      </c>
      <c r="C11" s="7" t="s">
        <v>224</v>
      </c>
      <c r="D11" s="60" t="s">
        <v>239</v>
      </c>
      <c r="E11" s="8" t="s">
        <v>220</v>
      </c>
    </row>
    <row r="12" customFormat="false" ht="18" hidden="false" customHeight="true" outlineLevel="0" collapsed="false">
      <c r="A12" s="55" t="n">
        <v>10</v>
      </c>
      <c r="B12" s="61" t="s">
        <v>240</v>
      </c>
      <c r="C12" s="12" t="s">
        <v>241</v>
      </c>
      <c r="D12" s="62" t="s">
        <v>242</v>
      </c>
      <c r="E12" s="8" t="s">
        <v>220</v>
      </c>
    </row>
    <row r="13" customFormat="false" ht="18" hidden="false" customHeight="true" outlineLevel="0" collapsed="false">
      <c r="A13" s="53" t="n">
        <v>11</v>
      </c>
      <c r="B13" s="59" t="s">
        <v>243</v>
      </c>
      <c r="C13" s="7" t="s">
        <v>244</v>
      </c>
      <c r="D13" s="60" t="s">
        <v>245</v>
      </c>
      <c r="E13" s="8" t="s">
        <v>220</v>
      </c>
    </row>
    <row r="14" customFormat="false" ht="18" hidden="false" customHeight="true" outlineLevel="0" collapsed="false">
      <c r="A14" s="55" t="n">
        <v>12</v>
      </c>
      <c r="B14" s="61" t="s">
        <v>246</v>
      </c>
      <c r="C14" s="12" t="s">
        <v>244</v>
      </c>
      <c r="D14" s="62" t="s">
        <v>247</v>
      </c>
      <c r="E14" s="8" t="s">
        <v>220</v>
      </c>
    </row>
    <row r="15" customFormat="false" ht="18" hidden="false" customHeight="true" outlineLevel="0" collapsed="false">
      <c r="A15" s="53" t="n">
        <v>13</v>
      </c>
      <c r="B15" s="59" t="s">
        <v>248</v>
      </c>
      <c r="C15" s="7" t="s">
        <v>232</v>
      </c>
      <c r="D15" s="60" t="s">
        <v>249</v>
      </c>
      <c r="E15" s="8" t="s">
        <v>220</v>
      </c>
    </row>
    <row r="16" customFormat="false" ht="18" hidden="false" customHeight="true" outlineLevel="0" collapsed="false">
      <c r="A16" s="55" t="n">
        <v>14</v>
      </c>
      <c r="B16" s="61" t="s">
        <v>250</v>
      </c>
      <c r="C16" s="12" t="s">
        <v>251</v>
      </c>
      <c r="D16" s="62" t="s">
        <v>252</v>
      </c>
      <c r="E16" s="8" t="s">
        <v>220</v>
      </c>
    </row>
    <row r="17" customFormat="false" ht="18" hidden="false" customHeight="true" outlineLevel="0" collapsed="false">
      <c r="A17" s="53" t="n">
        <v>15</v>
      </c>
      <c r="B17" s="59" t="s">
        <v>253</v>
      </c>
      <c r="C17" s="7" t="s">
        <v>209</v>
      </c>
      <c r="D17" s="60" t="s">
        <v>254</v>
      </c>
      <c r="E17" s="8" t="s">
        <v>220</v>
      </c>
    </row>
    <row r="18" customFormat="false" ht="18" hidden="false" customHeight="true" outlineLevel="0" collapsed="false">
      <c r="A18" s="55" t="n">
        <v>16</v>
      </c>
      <c r="B18" s="61" t="s">
        <v>255</v>
      </c>
      <c r="C18" s="12" t="s">
        <v>256</v>
      </c>
      <c r="D18" s="62" t="s">
        <v>257</v>
      </c>
      <c r="E18" s="8" t="s">
        <v>220</v>
      </c>
    </row>
    <row r="19" customFormat="false" ht="18" hidden="false" customHeight="true" outlineLevel="0" collapsed="false">
      <c r="A19" s="53" t="n">
        <v>17</v>
      </c>
      <c r="B19" s="59" t="s">
        <v>258</v>
      </c>
      <c r="C19" s="7" t="s">
        <v>259</v>
      </c>
      <c r="D19" s="60" t="s">
        <v>260</v>
      </c>
      <c r="E19" s="8" t="s">
        <v>220</v>
      </c>
    </row>
    <row r="20" customFormat="false" ht="18" hidden="false" customHeight="true" outlineLevel="0" collapsed="false">
      <c r="A20" s="55" t="n">
        <v>18</v>
      </c>
      <c r="B20" s="61" t="s">
        <v>261</v>
      </c>
      <c r="C20" s="12" t="s">
        <v>259</v>
      </c>
      <c r="D20" s="62" t="s">
        <v>262</v>
      </c>
      <c r="E20" s="8" t="s">
        <v>220</v>
      </c>
    </row>
    <row r="22" customFormat="false" ht="19.5" hidden="false" customHeight="true" outlineLevel="0" collapsed="false">
      <c r="A22" s="63" t="s">
        <v>263</v>
      </c>
      <c r="B22" s="63"/>
      <c r="C22" s="63"/>
      <c r="D22" s="64" t="str">
        <f aca="false">COUNTIF(E3:E20,"✓ Erledigt")&amp;" / 18"</f>
        <v>0 / 18</v>
      </c>
      <c r="E22" s="64"/>
    </row>
  </sheetData>
  <mergeCells count="3">
    <mergeCell ref="A1:E1"/>
    <mergeCell ref="A22:C22"/>
    <mergeCell ref="D22:E22"/>
  </mergeCells>
  <dataValidations count="1">
    <dataValidation allowBlank="true" errorStyle="stop" operator="between" showDropDown="false" showErrorMessage="false" showInputMessage="false" sqref="E3:E20" type="list">
      <formula1>"✓ Erledigt,⚠ In Arbeit,✗ Offen,N/A"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95959"/>
    <pageSetUpPr fitToPage="false"/>
  </sheetPr>
  <dimension ref="A1:B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60"/>
  </cols>
  <sheetData>
    <row r="1" customFormat="false" ht="36" hidden="false" customHeight="true" outlineLevel="0" collapsed="false">
      <c r="A1" s="27" t="s">
        <v>264</v>
      </c>
      <c r="B1" s="27"/>
    </row>
    <row r="2" customFormat="false" ht="21.75" hidden="false" customHeight="true" outlineLevel="0" collapsed="false">
      <c r="A2" s="65" t="s">
        <v>265</v>
      </c>
      <c r="B2" s="65"/>
    </row>
    <row r="3" customFormat="false" ht="15.75" hidden="false" customHeight="true" outlineLevel="0" collapsed="false">
      <c r="A3" s="61" t="s">
        <v>266</v>
      </c>
      <c r="B3" s="62" t="s">
        <v>267</v>
      </c>
    </row>
    <row r="4" customFormat="false" ht="15.75" hidden="false" customHeight="true" outlineLevel="0" collapsed="false">
      <c r="A4" s="59" t="s">
        <v>268</v>
      </c>
      <c r="B4" s="60" t="s">
        <v>269</v>
      </c>
    </row>
    <row r="5" customFormat="false" ht="15.75" hidden="false" customHeight="true" outlineLevel="0" collapsed="false">
      <c r="A5" s="61" t="s">
        <v>270</v>
      </c>
      <c r="B5" s="62" t="s">
        <v>271</v>
      </c>
    </row>
    <row r="6" customFormat="false" ht="15.75" hidden="false" customHeight="true" outlineLevel="0" collapsed="false">
      <c r="A6" s="59" t="s">
        <v>272</v>
      </c>
      <c r="B6" s="60" t="s">
        <v>273</v>
      </c>
    </row>
    <row r="7" customFormat="false" ht="21.75" hidden="false" customHeight="true" outlineLevel="0" collapsed="false">
      <c r="A7" s="66"/>
      <c r="B7" s="66"/>
    </row>
    <row r="8" customFormat="false" ht="21.75" hidden="false" customHeight="true" outlineLevel="0" collapsed="false">
      <c r="A8" s="65" t="s">
        <v>274</v>
      </c>
      <c r="B8" s="65"/>
    </row>
    <row r="9" customFormat="false" ht="15.75" hidden="false" customHeight="true" outlineLevel="0" collapsed="false">
      <c r="A9" s="61" t="s">
        <v>275</v>
      </c>
      <c r="B9" s="62" t="s">
        <v>276</v>
      </c>
    </row>
    <row r="10" customFormat="false" ht="15.75" hidden="false" customHeight="true" outlineLevel="0" collapsed="false">
      <c r="A10" s="59" t="s">
        <v>277</v>
      </c>
      <c r="B10" s="60" t="s">
        <v>278</v>
      </c>
    </row>
    <row r="11" customFormat="false" ht="15.75" hidden="false" customHeight="true" outlineLevel="0" collapsed="false">
      <c r="A11" s="61" t="s">
        <v>279</v>
      </c>
      <c r="B11" s="62" t="s">
        <v>280</v>
      </c>
    </row>
    <row r="12" customFormat="false" ht="21.75" hidden="false" customHeight="true" outlineLevel="0" collapsed="false">
      <c r="A12" s="66"/>
      <c r="B12" s="66"/>
    </row>
    <row r="13" customFormat="false" ht="21.75" hidden="false" customHeight="true" outlineLevel="0" collapsed="false">
      <c r="A13" s="65" t="s">
        <v>281</v>
      </c>
      <c r="B13" s="65"/>
    </row>
    <row r="14" customFormat="false" ht="15.75" hidden="false" customHeight="true" outlineLevel="0" collapsed="false">
      <c r="A14" s="59" t="s">
        <v>282</v>
      </c>
      <c r="B14" s="60" t="s">
        <v>283</v>
      </c>
    </row>
    <row r="15" customFormat="false" ht="15.75" hidden="false" customHeight="true" outlineLevel="0" collapsed="false">
      <c r="A15" s="61" t="s">
        <v>284</v>
      </c>
      <c r="B15" s="62" t="s">
        <v>285</v>
      </c>
    </row>
    <row r="16" customFormat="false" ht="30" hidden="false" customHeight="true" outlineLevel="0" collapsed="false">
      <c r="A16" s="59" t="s">
        <v>286</v>
      </c>
      <c r="B16" s="60" t="s">
        <v>287</v>
      </c>
    </row>
    <row r="17" customFormat="false" ht="15.75" hidden="false" customHeight="true" outlineLevel="0" collapsed="false">
      <c r="A17" s="61" t="s">
        <v>288</v>
      </c>
      <c r="B17" s="62" t="s">
        <v>289</v>
      </c>
    </row>
    <row r="18" customFormat="false" ht="15.75" hidden="false" customHeight="true" outlineLevel="0" collapsed="false">
      <c r="A18" s="59" t="s">
        <v>290</v>
      </c>
      <c r="B18" s="60" t="s">
        <v>291</v>
      </c>
    </row>
    <row r="19" customFormat="false" ht="15.75" hidden="false" customHeight="true" outlineLevel="0" collapsed="false">
      <c r="A19" s="61" t="s">
        <v>292</v>
      </c>
      <c r="B19" s="62" t="s">
        <v>293</v>
      </c>
    </row>
    <row r="20" customFormat="false" ht="15.75" hidden="false" customHeight="true" outlineLevel="0" collapsed="false">
      <c r="A20" s="59" t="s">
        <v>294</v>
      </c>
      <c r="B20" s="60" t="s">
        <v>295</v>
      </c>
    </row>
    <row r="21" customFormat="false" ht="21.75" hidden="false" customHeight="true" outlineLevel="0" collapsed="false">
      <c r="A21" s="66"/>
      <c r="B21" s="66"/>
    </row>
    <row r="22" customFormat="false" ht="21.75" hidden="false" customHeight="true" outlineLevel="0" collapsed="false">
      <c r="A22" s="65" t="s">
        <v>296</v>
      </c>
      <c r="B22" s="65"/>
    </row>
    <row r="23" customFormat="false" ht="15.75" hidden="false" customHeight="true" outlineLevel="0" collapsed="false">
      <c r="A23" s="61" t="s">
        <v>297</v>
      </c>
      <c r="B23" s="62" t="s">
        <v>298</v>
      </c>
    </row>
    <row r="24" customFormat="false" ht="15.75" hidden="false" customHeight="true" outlineLevel="0" collapsed="false">
      <c r="A24" s="59" t="s">
        <v>299</v>
      </c>
      <c r="B24" s="60" t="s">
        <v>300</v>
      </c>
    </row>
    <row r="25" customFormat="false" ht="15.75" hidden="false" customHeight="true" outlineLevel="0" collapsed="false">
      <c r="A25" s="61" t="s">
        <v>301</v>
      </c>
      <c r="B25" s="62" t="s">
        <v>302</v>
      </c>
    </row>
  </sheetData>
  <mergeCells count="8">
    <mergeCell ref="A1:B1"/>
    <mergeCell ref="A2:B2"/>
    <mergeCell ref="A7:B7"/>
    <mergeCell ref="A8:B8"/>
    <mergeCell ref="A12:B12"/>
    <mergeCell ref="A13:B13"/>
    <mergeCell ref="A21:B21"/>
    <mergeCell ref="A22:B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2026-04-16T08:24:52Z</dcterms:created>
  <dc:creator>openpyxl</dc:creator>
  <dc:description/>
  <dc:language>en-US</dc:language>
  <cp:lastModifiedBy/>
  <dcterms:modified xsi:type="dcterms:W3CDTF">2026-04-16T08:24:52Z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