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TE-Rechner" sheetId="1" state="visible" r:id="rId2"/>
    <sheet name="Dienstplan Monat" sheetId="2" state="visible" r:id="rId3"/>
    <sheet name="Controlling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<sst xmlns="http://schemas.openxmlformats.org/spreadsheetml/2006/main" count="313" uniqueCount="134">
  <si>
    <t xml:space="preserve">FTE-Bedarfsrechner – Monatsplanung</t>
  </si>
  <si>
    <t xml:space="preserve">Vollzeitäquivalent-Bedarf inkl. Ausfallpuffer (ArbZG-konform)</t>
  </si>
  <si>
    <t xml:space="preserve">  📋 Eingabe – Betriebsparameter</t>
  </si>
  <si>
    <t xml:space="preserve">Zu besetzende Stunden pro Tag (h_Tag)</t>
  </si>
  <si>
    <t xml:space="preserve">Stunden  z.B. 8 (Normalbetrieb) oder 24</t>
  </si>
  <si>
    <t xml:space="preserve">Betriebstage pro Woche (d_Woche)</t>
  </si>
  <si>
    <t xml:space="preserve">Tage  5 = Mo–Fr  |  7 = täglich</t>
  </si>
  <si>
    <t xml:space="preserve">Wochenarbeitszeit pro MA (h_MA)</t>
  </si>
  <si>
    <t xml:space="preserve">Stunden  Vertragl. Std. je Vollzeitkraft</t>
  </si>
  <si>
    <t xml:space="preserve">Ausfallpuffer Urlaub/Krankheit (p_Ausfall)</t>
  </si>
  <si>
    <t xml:space="preserve">%  Erfahrungswert: 15–20 %</t>
  </si>
  <si>
    <t xml:space="preserve">  📊 Ergebnis – FTE-Bedarf</t>
  </si>
  <si>
    <t xml:space="preserve">Netto-Personalbedarf (ohne Puffer)</t>
  </si>
  <si>
    <t xml:space="preserve">FTE</t>
  </si>
  <si>
    <t xml:space="preserve">Brutto-Personalbedarf (inkl. Ausfallpuffer)</t>
  </si>
  <si>
    <t xml:space="preserve">Erforderliche Vollzeitkräfte (aufgerundet)</t>
  </si>
  <si>
    <t xml:space="preserve">  📐 Formel-Erläuterung (ArbZG)</t>
  </si>
  <si>
    <t xml:space="preserve">Formel:</t>
  </si>
  <si>
    <t xml:space="preserve">FTE_brutto = (h_Tag × d_Woche / h_MA) × (1 + p_Ausfall / 100)</t>
  </si>
  <si>
    <t xml:space="preserve">h_Tag</t>
  </si>
  <si>
    <t xml:space="preserve">Zu besetzende Stunden pro Tag</t>
  </si>
  <si>
    <t xml:space="preserve">d_Woche</t>
  </si>
  <si>
    <t xml:space="preserve">Betriebstage pro Woche</t>
  </si>
  <si>
    <t xml:space="preserve">h_MA</t>
  </si>
  <si>
    <t xml:space="preserve">Vertragliche Wochenarbeitszeit des Mitarbeiters</t>
  </si>
  <si>
    <t xml:space="preserve">p_Ausfall</t>
  </si>
  <si>
    <t xml:space="preserve">Ausfallpuffer (Urlaub + Krankheit + Weiterbildung in %)</t>
  </si>
  <si>
    <t xml:space="preserve">  ⚖️  Gesetzliche Mindestanforderungen (ArbZG)</t>
  </si>
  <si>
    <t xml:space="preserve">Tägliche Höchstarbeitszeit</t>
  </si>
  <si>
    <t xml:space="preserve">8 Stunden (max. 10 Std. mit Ausgleich)</t>
  </si>
  <si>
    <t xml:space="preserve">Mindestruhezeit zwischen Schichten</t>
  </si>
  <si>
    <t xml:space="preserve">≥ 11 Stunden ununterbrochen</t>
  </si>
  <si>
    <t xml:space="preserve">Pausenpflicht ab 6 Stunden</t>
  </si>
  <si>
    <t xml:space="preserve">30 Minuten Pause gesetzlich vorgeschrieben</t>
  </si>
  <si>
    <t xml:space="preserve">Pausenpflicht ab 9 Stunden</t>
  </si>
  <si>
    <t xml:space="preserve">45 Minuten Pause gesetzlich vorgeschrieben</t>
  </si>
  <si>
    <t xml:space="preserve">  💡 Controlling-Hinweise</t>
  </si>
  <si>
    <t xml:space="preserve">▸  Overstaffing: Jede ungenutzte Stunde belastet direkt das EBT (Earnings Before Taxes).</t>
  </si>
  <si>
    <t xml:space="preserve">▸  Understaffing: Führt zu Überstunden, erhöhtem Krankenstand und sinkender Qualität.</t>
  </si>
  <si>
    <t xml:space="preserve">▸  Ausfallpuffer von 15–20 % empfohlen; bei hoher Fluktuation ggf. auf 25 % erhöhen.</t>
  </si>
  <si>
    <t xml:space="preserve">▸  FTE-Bedarf vor Schichtplanung berechnen – Namen erst danach eintragen!</t>
  </si>
  <si>
    <t xml:space="preserve">Dienstplan – June 2025</t>
  </si>
  <si>
    <t xml:space="preserve">Schichtcode: F=Früh (6:00–14:00)  |  S=Spät (14:00–22:00)  |  N=Nacht (22:00–06:00)  |  U=Urlaub  |  K=Krank  |  W=Weiterbildung  |  F=Frei</t>
  </si>
  <si>
    <t xml:space="preserve">Mitarbeiter</t>
  </si>
  <si>
    <t xml:space="preserve">Funktion</t>
  </si>
  <si>
    <t xml:space="preserve">Std/W</t>
  </si>
  <si>
    <t xml:space="preserve">IST-Std.</t>
  </si>
  <si>
    <t xml:space="preserve">SOLL-Std.</t>
  </si>
  <si>
    <t xml:space="preserve">Diff. (±)</t>
  </si>
  <si>
    <t xml:space="preserve">So</t>
  </si>
  <si>
    <t xml:space="preserve">Mo</t>
  </si>
  <si>
    <t xml:space="preserve">Di</t>
  </si>
  <si>
    <t xml:space="preserve">Mi</t>
  </si>
  <si>
    <t xml:space="preserve">Do</t>
  </si>
  <si>
    <t xml:space="preserve">Fr</t>
  </si>
  <si>
    <t xml:space="preserve">Sa</t>
  </si>
  <si>
    <t xml:space="preserve">Anna Müller</t>
  </si>
  <si>
    <t xml:space="preserve">Vollzeit</t>
  </si>
  <si>
    <t xml:space="preserve">F</t>
  </si>
  <si>
    <t xml:space="preserve">U</t>
  </si>
  <si>
    <t xml:space="preserve">Ben Schmidt</t>
  </si>
  <si>
    <t xml:space="preserve">S</t>
  </si>
  <si>
    <t xml:space="preserve">Clara Weber</t>
  </si>
  <si>
    <t xml:space="preserve">Teilzeit</t>
  </si>
  <si>
    <t xml:space="preserve">David Braun</t>
  </si>
  <si>
    <t xml:space="preserve">K</t>
  </si>
  <si>
    <t xml:space="preserve">Eva Koch</t>
  </si>
  <si>
    <t xml:space="preserve">Felix Hofmann</t>
  </si>
  <si>
    <t xml:space="preserve">Minijob</t>
  </si>
  <si>
    <t xml:space="preserve">Gabi Lehmann</t>
  </si>
  <si>
    <t xml:space="preserve">N</t>
  </si>
  <si>
    <t xml:space="preserve">W</t>
  </si>
  <si>
    <t xml:space="preserve">Hans Bauer</t>
  </si>
  <si>
    <t xml:space="preserve">GESAMT (alle Mitarbeiter)</t>
  </si>
  <si>
    <t xml:space="preserve">ArbZG-Check: Urlaubstage</t>
  </si>
  <si>
    <t xml:space="preserve">ArbZG-Check: Krankheitstage</t>
  </si>
  <si>
    <t xml:space="preserve">Personalkosten-Controlling – Soll-Ist-Vergleich</t>
  </si>
  <si>
    <t xml:space="preserve">Monat: June 2025  |  Verknüpft mit Dienstplan-Blatt</t>
  </si>
  <si>
    <t xml:space="preserve">  📋 Kostenparameter (Eingaben)</t>
  </si>
  <si>
    <t xml:space="preserve">Ø Stundenlohn Vollzeit (€/Std.)</t>
  </si>
  <si>
    <t xml:space="preserve">Ø Stundenlohn Teilzeit (€/Std.)</t>
  </si>
  <si>
    <t xml:space="preserve">Ø Stundenlohn Minijob (€/Std.)</t>
  </si>
  <si>
    <t xml:space="preserve">Überstunden-Zuschlag (%)</t>
  </si>
  <si>
    <t xml:space="preserve">Arbeitgeberanteil SV (%)</t>
  </si>
  <si>
    <t xml:space="preserve">  💰 Mitarbeiter-Kostenübersicht</t>
  </si>
  <si>
    <t xml:space="preserve">Diff.(Std.)</t>
  </si>
  <si>
    <t xml:space="preserve">SOLL-Kosten (€)</t>
  </si>
  <si>
    <t xml:space="preserve">GESAMT</t>
  </si>
  <si>
    <t xml:space="preserve">  📈 KPI-Übersicht Monatscontrolling</t>
  </si>
  <si>
    <t xml:space="preserve">Gesamte IST-Personalkosten (€)</t>
  </si>
  <si>
    <t xml:space="preserve">Ø Kosten pro IST-Stunde (€)</t>
  </si>
  <si>
    <t xml:space="preserve">Überzeit-Stunden gesamt</t>
  </si>
  <si>
    <t xml:space="preserve">Mehrkostenschätzung Überstunden (€)</t>
  </si>
  <si>
    <t xml:space="preserve">Auslastungsgrad (IST/SOLL)</t>
  </si>
  <si>
    <t xml:space="preserve">Anleitung &amp; Schritt-für-Schritt-Prozess</t>
  </si>
  <si>
    <t xml:space="preserve">Dienstplan Monat Vorlage – WHK Controlling</t>
  </si>
  <si>
    <t xml:space="preserve">  SCHRITT 1: FTE-Bedarfsermittlung</t>
  </si>
  <si>
    <t xml:space="preserve">Öffnen Sie das Blatt 'FTE-Rechner' und tragen Sie
die gelb markierten Felder ein (Stunden, Tage, etc.)</t>
  </si>
  <si>
    <t xml:space="preserve">  SCHRITT 2: Personalstamm prüfen</t>
  </si>
  <si>
    <t xml:space="preserve">Stellen Sie sicher, dass die Mitarbeiter im
Dienstplan-Blatt vollständig und korrekt aufgeführt sind.</t>
  </si>
  <si>
    <t xml:space="preserve">  SCHRITT 3: Urlaub &amp; Abwesenheiten eintragen</t>
  </si>
  <si>
    <t xml:space="preserve">Tragen Sie genehmigte Urlaube (U), Krankheit (K)
und Weiterbildung (W) zuerst ein.</t>
  </si>
  <si>
    <t xml:space="preserve">  SCHRITT 4: Schichten verteilen</t>
  </si>
  <si>
    <t xml:space="preserve">Verteilen Sie F (Früh), S (Spät), N (Nacht) anhand
des FTE-Bedarfs aus Schritt 1.</t>
  </si>
  <si>
    <t xml:space="preserve">  SCHRITT 5: Controlling-Check</t>
  </si>
  <si>
    <t xml:space="preserve">Prüfen Sie im Blatt 'Controlling' die Soll-Ist-Abweichungen
und KPIs. Passen Sie den Plan ggf. an.</t>
  </si>
  <si>
    <t xml:space="preserve">  SCHRITT 6: ArbZG-Compliance prüfen</t>
  </si>
  <si>
    <t xml:space="preserve">Stellen Sie sicher, dass die gesetzlichen Ruhezeiten
(≥11 Std.) und Höchstarbeitszeiten eingehalten sind.</t>
  </si>
  <si>
    <t xml:space="preserve">  Schichtcode-Legende</t>
  </si>
  <si>
    <t xml:space="preserve">F – Frühschicht</t>
  </si>
  <si>
    <t xml:space="preserve">06:00 – 14:00 Uhr  |  8 Stunden</t>
  </si>
  <si>
    <t xml:space="preserve">S – Spätschicht</t>
  </si>
  <si>
    <t xml:space="preserve">14:00 – 22:00 Uhr  |  8 Stunden</t>
  </si>
  <si>
    <t xml:space="preserve">N – Nachtschicht</t>
  </si>
  <si>
    <t xml:space="preserve">22:00 – 06:00 Uhr  |  8 Stunden</t>
  </si>
  <si>
    <t xml:space="preserve">U – Urlaub</t>
  </si>
  <si>
    <t xml:space="preserve">Genehmigter Jahresurlaub</t>
  </si>
  <si>
    <t xml:space="preserve">K – Krank</t>
  </si>
  <si>
    <t xml:space="preserve">Krankheitstag (AU-Schein)</t>
  </si>
  <si>
    <t xml:space="preserve">W – Weiterbildung</t>
  </si>
  <si>
    <t xml:space="preserve">Schulung / Fortbildung</t>
  </si>
  <si>
    <t xml:space="preserve">(leer) – Frei</t>
  </si>
  <si>
    <t xml:space="preserve">Kein Dienst / freier Tag</t>
  </si>
  <si>
    <t xml:space="preserve">  Farbcodierung (Controlling-Standard)</t>
  </si>
  <si>
    <t xml:space="preserve">Blauer Text</t>
  </si>
  <si>
    <t xml:space="preserve">Eingabefelder (Hardcoded Inputs – bitte anpassen)</t>
  </si>
  <si>
    <t xml:space="preserve">Schwarzer Text</t>
  </si>
  <si>
    <t xml:space="preserve">Berechnete Formeln – nicht manuell überschreiben!</t>
  </si>
  <si>
    <t xml:space="preserve">Grüner Text</t>
  </si>
  <si>
    <t xml:space="preserve">Zellverknüpfungen zu anderen Tabellenblättern</t>
  </si>
  <si>
    <t xml:space="preserve">Gelber Hintergrund</t>
  </si>
  <si>
    <t xml:space="preserve">Wichtige Eingaben, die regelmäßig zu aktualisieren sind</t>
  </si>
  <si>
    <t xml:space="preserve">Roter Text</t>
  </si>
  <si>
    <t xml:space="preserve">ArbZG-Warnung: Grenzwert überschritten (prüfen!)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</si>
</sst>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"/>
    <numFmt numFmtId="167" formatCode="0.0"/>
    <numFmt numFmtId="168" formatCode="\+0.0;\-0.0;\-"/>
    <numFmt numFmtId="169" formatCode="General"/>
    <numFmt numFmtId="170" formatCode="#,##0.00"/>
    <numFmt numFmtId="171" formatCode="0.0%"/>
  </numFmts>
  <fonts count="4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b val="true"/>
      <sz val="9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FFFF00"/>
      <name val="Arial"/>
      <family val="0"/>
      <charset val="1"/>
    </font>
    <font>
      <b val="true"/>
      <sz val="8"/>
      <color rgb="FFFF0000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C00000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BF8F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2E75B6"/>
      <name val="Arial"/>
      <family val="0"/>
      <charset val="1"/>
    </font>
    <font>
      <sz val="8"/>
      <color rgb="FFBF8F00"/>
      <name val="Arial"/>
      <family val="0"/>
      <charset val="1"/>
    </font>
    <font>
      <sz val="8"/>
      <color rgb="FFC00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BF8F00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595959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FFFFF"/>
        <bgColor rgb="FFF2F2F2"/>
      </patternFill>
    </fill>
    <fill>
      <patternFill patternType="solid">
        <fgColor rgb="FFD6DCE4"/>
        <bgColor rgb="FFDEEAF1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BDD7EE"/>
        <bgColor rgb="FFD6DCE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3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8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9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D6DCE4"/>
      <rgbColor rgb="FFFF99CC"/>
      <rgbColor rgb="FFCC99FF"/>
      <rgbColor rgb="FFFCE4D6"/>
      <rgbColor rgb="FF2E75B6"/>
      <rgbColor rgb="FF33CCCC"/>
      <rgbColor rgb="FF99CC00"/>
      <rgbColor rgb="FFFFCC00"/>
      <rgbColor rgb="FFBF8F00"/>
      <rgbColor rgb="FFED7D31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D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3" min="3" style="0" width="22"/>
    <col collapsed="false" customWidth="true" hidden="false" outlineLevel="0" max="4" min="4" style="0" width="18"/>
    <col collapsed="false" customWidth="true" hidden="false" outlineLevel="0" max="5" min="5" style="0" width="2"/>
  </cols>
  <sheetData>
    <row r="1" customFormat="false" ht="36" hidden="false" customHeight="true" outlineLevel="0" collapsed="false">
      <c r="B1" s="1" t="s">
        <v>0</v>
      </c>
      <c r="C1" s="1"/>
      <c r="D1" s="1"/>
    </row>
    <row r="2" customFormat="false" ht="21.75" hidden="false" customHeight="true" outlineLevel="0" collapsed="false">
      <c r="B2" s="2" t="s">
        <v>1</v>
      </c>
      <c r="C2" s="2"/>
      <c r="D2" s="2"/>
    </row>
    <row r="3" customFormat="false" ht="18" hidden="false" customHeight="true" outlineLevel="0" collapsed="false"/>
    <row r="4" customFormat="false" ht="21.75" hidden="false" customHeight="true" outlineLevel="0" collapsed="false">
      <c r="B4" s="3" t="s">
        <v>2</v>
      </c>
      <c r="C4" s="3"/>
      <c r="D4" s="3"/>
    </row>
    <row r="5" customFormat="false" ht="18" hidden="false" customHeight="true" outlineLevel="0" collapsed="false">
      <c r="B5" s="4" t="s">
        <v>3</v>
      </c>
      <c r="C5" s="5" t="n">
        <v>8</v>
      </c>
      <c r="D5" s="6" t="s">
        <v>4</v>
      </c>
    </row>
    <row r="6" customFormat="false" ht="18" hidden="false" customHeight="true" outlineLevel="0" collapsed="false">
      <c r="B6" s="4" t="s">
        <v>5</v>
      </c>
      <c r="C6" s="5" t="n">
        <v>5</v>
      </c>
      <c r="D6" s="6" t="s">
        <v>6</v>
      </c>
    </row>
    <row r="7" customFormat="false" ht="18" hidden="false" customHeight="true" outlineLevel="0" collapsed="false">
      <c r="B7" s="4" t="s">
        <v>7</v>
      </c>
      <c r="C7" s="5" t="n">
        <v>40</v>
      </c>
      <c r="D7" s="6" t="s">
        <v>8</v>
      </c>
    </row>
    <row r="8" customFormat="false" ht="18" hidden="false" customHeight="true" outlineLevel="0" collapsed="false">
      <c r="B8" s="4" t="s">
        <v>9</v>
      </c>
      <c r="C8" s="5" t="n">
        <v>17</v>
      </c>
      <c r="D8" s="6" t="s">
        <v>10</v>
      </c>
    </row>
    <row r="9" customFormat="false" ht="7.5" hidden="false" customHeight="true" outlineLevel="0" collapsed="false"/>
    <row r="10" customFormat="false" ht="21.75" hidden="false" customHeight="true" outlineLevel="0" collapsed="false">
      <c r="B10" s="3" t="s">
        <v>11</v>
      </c>
      <c r="C10" s="3"/>
      <c r="D10" s="3"/>
    </row>
    <row r="11" customFormat="false" ht="18" hidden="false" customHeight="true" outlineLevel="0" collapsed="false">
      <c r="B11" s="7" t="s">
        <v>12</v>
      </c>
      <c r="C11" s="8" t="n">
        <f aca="false">(C5*C6)/C7</f>
        <v>1</v>
      </c>
      <c r="D11" s="9" t="s">
        <v>13</v>
      </c>
    </row>
    <row r="12" customFormat="false" ht="18" hidden="false" customHeight="true" outlineLevel="0" collapsed="false">
      <c r="B12" s="10" t="s">
        <v>14</v>
      </c>
      <c r="C12" s="11" t="n">
        <f aca="false">C11*(1+C8/100)</f>
        <v>1.17</v>
      </c>
      <c r="D12" s="12" t="s">
        <v>13</v>
      </c>
    </row>
    <row r="13" customFormat="false" ht="18" hidden="false" customHeight="true" outlineLevel="0" collapsed="false">
      <c r="B13" s="10" t="s">
        <v>15</v>
      </c>
      <c r="C13" s="13" t="n">
        <f aca="false">CEILING(C12,1)</f>
        <v>2</v>
      </c>
      <c r="D13" s="12" t="s">
        <v>13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3" t="s">
        <v>16</v>
      </c>
      <c r="C15" s="3"/>
      <c r="D15" s="3"/>
    </row>
    <row r="16" customFormat="false" ht="18" hidden="false" customHeight="true" outlineLevel="0" collapsed="false">
      <c r="B16" s="14" t="s">
        <v>17</v>
      </c>
      <c r="C16" s="15" t="s">
        <v>18</v>
      </c>
      <c r="D16" s="15"/>
    </row>
    <row r="17" customFormat="false" ht="18" hidden="false" customHeight="true" outlineLevel="0" collapsed="false">
      <c r="B17" s="16" t="s">
        <v>19</v>
      </c>
      <c r="C17" s="17" t="s">
        <v>20</v>
      </c>
      <c r="D17" s="17"/>
    </row>
    <row r="18" customFormat="false" ht="18" hidden="false" customHeight="true" outlineLevel="0" collapsed="false">
      <c r="B18" s="16" t="s">
        <v>21</v>
      </c>
      <c r="C18" s="17" t="s">
        <v>22</v>
      </c>
      <c r="D18" s="17"/>
    </row>
    <row r="19" customFormat="false" ht="18" hidden="false" customHeight="true" outlineLevel="0" collapsed="false">
      <c r="B19" s="16" t="s">
        <v>23</v>
      </c>
      <c r="C19" s="17" t="s">
        <v>24</v>
      </c>
      <c r="D19" s="17"/>
    </row>
    <row r="20" customFormat="false" ht="18" hidden="false" customHeight="true" outlineLevel="0" collapsed="false">
      <c r="B20" s="16" t="s">
        <v>25</v>
      </c>
      <c r="C20" s="17" t="s">
        <v>26</v>
      </c>
      <c r="D20" s="17"/>
    </row>
    <row r="21" customFormat="false" ht="7.5" hidden="false" customHeight="true" outlineLevel="0" collapsed="false"/>
    <row r="22" customFormat="false" ht="21.75" hidden="false" customHeight="true" outlineLevel="0" collapsed="false">
      <c r="B22" s="3" t="s">
        <v>27</v>
      </c>
      <c r="C22" s="3"/>
      <c r="D22" s="3"/>
    </row>
    <row r="23" customFormat="false" ht="19.5" hidden="false" customHeight="true" outlineLevel="0" collapsed="false">
      <c r="B23" s="18" t="s">
        <v>28</v>
      </c>
      <c r="C23" s="19" t="s">
        <v>29</v>
      </c>
      <c r="D23" s="19"/>
    </row>
    <row r="24" customFormat="false" ht="19.5" hidden="false" customHeight="true" outlineLevel="0" collapsed="false">
      <c r="B24" s="18" t="s">
        <v>30</v>
      </c>
      <c r="C24" s="19" t="s">
        <v>31</v>
      </c>
      <c r="D24" s="19"/>
    </row>
    <row r="25" customFormat="false" ht="19.5" hidden="false" customHeight="true" outlineLevel="0" collapsed="false">
      <c r="B25" s="18" t="s">
        <v>32</v>
      </c>
      <c r="C25" s="19" t="s">
        <v>33</v>
      </c>
      <c r="D25" s="19"/>
    </row>
    <row r="26" customFormat="false" ht="19.5" hidden="false" customHeight="true" outlineLevel="0" collapsed="false">
      <c r="B26" s="18" t="s">
        <v>34</v>
      </c>
      <c r="C26" s="19" t="s">
        <v>35</v>
      </c>
      <c r="D26" s="19"/>
    </row>
    <row r="27" customFormat="false" ht="7.5" hidden="false" customHeight="true" outlineLevel="0" collapsed="false"/>
    <row r="28" customFormat="false" ht="21.75" hidden="false" customHeight="true" outlineLevel="0" collapsed="false">
      <c r="B28" s="3" t="s">
        <v>36</v>
      </c>
      <c r="C28" s="3"/>
      <c r="D28" s="3"/>
    </row>
    <row r="29" customFormat="false" ht="18" hidden="false" customHeight="true" outlineLevel="0" collapsed="false">
      <c r="B29" s="20" t="s">
        <v>37</v>
      </c>
      <c r="C29" s="20"/>
      <c r="D29" s="20"/>
    </row>
    <row r="30" customFormat="false" ht="24" hidden="false" customHeight="true" outlineLevel="0" collapsed="false">
      <c r="B30" s="20" t="s">
        <v>38</v>
      </c>
      <c r="C30" s="20"/>
      <c r="D30" s="20"/>
    </row>
    <row r="31" customFormat="false" ht="18" hidden="false" customHeight="true" outlineLevel="0" collapsed="false">
      <c r="B31" s="20" t="s">
        <v>39</v>
      </c>
      <c r="C31" s="20"/>
      <c r="D31" s="20"/>
    </row>
    <row r="32" customFormat="false" ht="18" hidden="false" customHeight="true" outlineLevel="0" collapsed="false">
      <c r="B32" s="20" t="s">
        <v>40</v>
      </c>
      <c r="C32" s="20"/>
      <c r="D32" s="20"/>
    </row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</sheetData>
  <mergeCells count="20">
    <mergeCell ref="B1:D1"/>
    <mergeCell ref="B2:D2"/>
    <mergeCell ref="B4:D4"/>
    <mergeCell ref="B10:D10"/>
    <mergeCell ref="B15:D15"/>
    <mergeCell ref="C16:D16"/>
    <mergeCell ref="C17:D17"/>
    <mergeCell ref="C18:D18"/>
    <mergeCell ref="C19:D19"/>
    <mergeCell ref="C20:D20"/>
    <mergeCell ref="B22:D22"/>
    <mergeCell ref="C23:D23"/>
    <mergeCell ref="C24:D24"/>
    <mergeCell ref="C25:D25"/>
    <mergeCell ref="C26:D26"/>
    <mergeCell ref="B28:D28"/>
    <mergeCell ref="B29:D29"/>
    <mergeCell ref="B30:D30"/>
    <mergeCell ref="B31:D31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B1:AK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12"/>
    <col collapsed="false" customWidth="true" hidden="false" outlineLevel="0" max="4" min="4" style="0" width="11"/>
    <col collapsed="false" customWidth="true" hidden="false" outlineLevel="0" max="34" min="5" style="0" width="5.5"/>
    <col collapsed="false" customWidth="true" hidden="false" outlineLevel="0" max="37" min="35" style="0" width="10"/>
  </cols>
  <sheetData>
    <row r="1" customFormat="false" ht="33.75" hidden="false" customHeight="true" outlineLevel="0" collapsed="false">
      <c r="B1" s="21" t="s">
        <v>41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customFormat="false" ht="21.75" hidden="false" customHeight="true" outlineLevel="0" collapsed="false">
      <c r="B2" s="22" t="s">
        <v>42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customFormat="false" ht="6" hidden="false" customHeight="true" outlineLevel="0" collapsed="false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customFormat="false" ht="21.75" hidden="false" customHeight="true" outlineLevel="0" collapsed="false">
      <c r="B4" s="24" t="s">
        <v>43</v>
      </c>
      <c r="C4" s="24" t="s">
        <v>44</v>
      </c>
      <c r="D4" s="24" t="s">
        <v>45</v>
      </c>
      <c r="E4" s="25" t="n">
        <v>1</v>
      </c>
      <c r="F4" s="24" t="n">
        <v>2</v>
      </c>
      <c r="G4" s="24" t="n">
        <v>3</v>
      </c>
      <c r="H4" s="24" t="n">
        <v>4</v>
      </c>
      <c r="I4" s="24" t="n">
        <v>5</v>
      </c>
      <c r="J4" s="24" t="n">
        <v>6</v>
      </c>
      <c r="K4" s="25" t="n">
        <v>7</v>
      </c>
      <c r="L4" s="25" t="n">
        <v>8</v>
      </c>
      <c r="M4" s="24" t="n">
        <v>9</v>
      </c>
      <c r="N4" s="24" t="n">
        <v>10</v>
      </c>
      <c r="O4" s="24" t="n">
        <v>11</v>
      </c>
      <c r="P4" s="24" t="n">
        <v>12</v>
      </c>
      <c r="Q4" s="24" t="n">
        <v>13</v>
      </c>
      <c r="R4" s="25" t="n">
        <v>14</v>
      </c>
      <c r="S4" s="25" t="n">
        <v>15</v>
      </c>
      <c r="T4" s="24" t="n">
        <v>16</v>
      </c>
      <c r="U4" s="24" t="n">
        <v>17</v>
      </c>
      <c r="V4" s="24" t="n">
        <v>18</v>
      </c>
      <c r="W4" s="24" t="n">
        <v>19</v>
      </c>
      <c r="X4" s="24" t="n">
        <v>20</v>
      </c>
      <c r="Y4" s="25" t="n">
        <v>21</v>
      </c>
      <c r="Z4" s="25" t="n">
        <v>22</v>
      </c>
      <c r="AA4" s="24" t="n">
        <v>23</v>
      </c>
      <c r="AB4" s="24" t="n">
        <v>24</v>
      </c>
      <c r="AC4" s="24" t="n">
        <v>25</v>
      </c>
      <c r="AD4" s="24" t="n">
        <v>26</v>
      </c>
      <c r="AE4" s="24" t="n">
        <v>27</v>
      </c>
      <c r="AF4" s="25" t="n">
        <v>28</v>
      </c>
      <c r="AG4" s="25" t="n">
        <v>29</v>
      </c>
      <c r="AH4" s="24" t="n">
        <v>30</v>
      </c>
      <c r="AI4" s="26" t="s">
        <v>46</v>
      </c>
      <c r="AJ4" s="26" t="s">
        <v>47</v>
      </c>
      <c r="AK4" s="26" t="s">
        <v>48</v>
      </c>
    </row>
    <row r="5" customFormat="false" ht="21.75" hidden="false" customHeight="true" outlineLevel="0" collapsed="false">
      <c r="B5" s="24"/>
      <c r="C5" s="24"/>
      <c r="D5" s="24"/>
      <c r="E5" s="27" t="s">
        <v>49</v>
      </c>
      <c r="F5" s="28" t="s">
        <v>50</v>
      </c>
      <c r="G5" s="28" t="s">
        <v>51</v>
      </c>
      <c r="H5" s="28" t="s">
        <v>52</v>
      </c>
      <c r="I5" s="28" t="s">
        <v>53</v>
      </c>
      <c r="J5" s="28" t="s">
        <v>54</v>
      </c>
      <c r="K5" s="27" t="s">
        <v>55</v>
      </c>
      <c r="L5" s="27" t="s">
        <v>49</v>
      </c>
      <c r="M5" s="28" t="s">
        <v>50</v>
      </c>
      <c r="N5" s="28" t="s">
        <v>51</v>
      </c>
      <c r="O5" s="28" t="s">
        <v>52</v>
      </c>
      <c r="P5" s="28" t="s">
        <v>53</v>
      </c>
      <c r="Q5" s="28" t="s">
        <v>54</v>
      </c>
      <c r="R5" s="27" t="s">
        <v>55</v>
      </c>
      <c r="S5" s="27" t="s">
        <v>49</v>
      </c>
      <c r="T5" s="28" t="s">
        <v>50</v>
      </c>
      <c r="U5" s="28" t="s">
        <v>51</v>
      </c>
      <c r="V5" s="28" t="s">
        <v>52</v>
      </c>
      <c r="W5" s="28" t="s">
        <v>53</v>
      </c>
      <c r="X5" s="28" t="s">
        <v>54</v>
      </c>
      <c r="Y5" s="27" t="s">
        <v>55</v>
      </c>
      <c r="Z5" s="27" t="s">
        <v>49</v>
      </c>
      <c r="AA5" s="28" t="s">
        <v>50</v>
      </c>
      <c r="AB5" s="28" t="s">
        <v>51</v>
      </c>
      <c r="AC5" s="28" t="s">
        <v>52</v>
      </c>
      <c r="AD5" s="28" t="s">
        <v>53</v>
      </c>
      <c r="AE5" s="28" t="s">
        <v>54</v>
      </c>
      <c r="AF5" s="27" t="s">
        <v>55</v>
      </c>
      <c r="AG5" s="27" t="s">
        <v>49</v>
      </c>
      <c r="AH5" s="28" t="s">
        <v>50</v>
      </c>
      <c r="AI5" s="26"/>
      <c r="AJ5" s="26"/>
      <c r="AK5" s="26"/>
    </row>
    <row r="6" customFormat="false" ht="18" hidden="false" customHeight="true" outlineLevel="0" collapsed="false">
      <c r="B6" s="29" t="s">
        <v>56</v>
      </c>
      <c r="C6" s="30" t="s">
        <v>57</v>
      </c>
      <c r="D6" s="31" t="n">
        <v>40</v>
      </c>
      <c r="E6" s="32" t="s">
        <v>58</v>
      </c>
      <c r="F6" s="33" t="s">
        <v>58</v>
      </c>
      <c r="G6" s="33" t="s">
        <v>58</v>
      </c>
      <c r="H6" s="33" t="s">
        <v>58</v>
      </c>
      <c r="I6" s="33" t="s">
        <v>58</v>
      </c>
      <c r="J6" s="30"/>
      <c r="K6" s="34"/>
      <c r="L6" s="32" t="s">
        <v>58</v>
      </c>
      <c r="M6" s="33" t="s">
        <v>58</v>
      </c>
      <c r="N6" s="35" t="s">
        <v>59</v>
      </c>
      <c r="O6" s="35" t="s">
        <v>59</v>
      </c>
      <c r="P6" s="33" t="s">
        <v>58</v>
      </c>
      <c r="Q6" s="30"/>
      <c r="R6" s="34"/>
      <c r="S6" s="32" t="s">
        <v>58</v>
      </c>
      <c r="T6" s="33" t="s">
        <v>58</v>
      </c>
      <c r="U6" s="33" t="s">
        <v>58</v>
      </c>
      <c r="V6" s="33" t="s">
        <v>58</v>
      </c>
      <c r="W6" s="33" t="s">
        <v>58</v>
      </c>
      <c r="X6" s="30"/>
      <c r="Y6" s="34"/>
      <c r="Z6" s="32" t="s">
        <v>58</v>
      </c>
      <c r="AA6" s="33" t="s">
        <v>58</v>
      </c>
      <c r="AB6" s="33" t="s">
        <v>58</v>
      </c>
      <c r="AC6" s="33" t="s">
        <v>58</v>
      </c>
      <c r="AD6" s="33" t="s">
        <v>58</v>
      </c>
      <c r="AE6" s="30"/>
      <c r="AF6" s="34"/>
      <c r="AG6" s="32" t="s">
        <v>58</v>
      </c>
      <c r="AH6" s="33" t="s">
        <v>58</v>
      </c>
      <c r="AI6" s="36" t="n">
        <f aca="false">(COUNTIF(E6:AH6,"F")+COUNTIF(E6:AH6,"S")+COUNTIF(E6:AH6,"N"))*8</f>
        <v>160</v>
      </c>
      <c r="AJ6" s="37" t="n">
        <f aca="false">ROUND(D6/5*30*5/7,1)</f>
        <v>171.4</v>
      </c>
      <c r="AK6" s="38" t="n">
        <f aca="false">AI6-AJ6</f>
        <v>-11.4</v>
      </c>
    </row>
    <row r="7" customFormat="false" ht="18" hidden="false" customHeight="true" outlineLevel="0" collapsed="false">
      <c r="B7" s="39" t="s">
        <v>60</v>
      </c>
      <c r="C7" s="40" t="s">
        <v>57</v>
      </c>
      <c r="D7" s="41" t="n">
        <v>40</v>
      </c>
      <c r="E7" s="42" t="s">
        <v>61</v>
      </c>
      <c r="F7" s="42" t="s">
        <v>61</v>
      </c>
      <c r="G7" s="42" t="s">
        <v>61</v>
      </c>
      <c r="H7" s="42" t="s">
        <v>61</v>
      </c>
      <c r="I7" s="42" t="s">
        <v>61</v>
      </c>
      <c r="J7" s="40"/>
      <c r="K7" s="34"/>
      <c r="L7" s="42" t="s">
        <v>61</v>
      </c>
      <c r="M7" s="42" t="s">
        <v>61</v>
      </c>
      <c r="N7" s="42" t="s">
        <v>61</v>
      </c>
      <c r="O7" s="42" t="s">
        <v>61</v>
      </c>
      <c r="P7" s="42" t="s">
        <v>61</v>
      </c>
      <c r="Q7" s="40"/>
      <c r="R7" s="34"/>
      <c r="S7" s="42" t="s">
        <v>61</v>
      </c>
      <c r="T7" s="42" t="s">
        <v>61</v>
      </c>
      <c r="U7" s="42" t="s">
        <v>61</v>
      </c>
      <c r="V7" s="42" t="s">
        <v>61</v>
      </c>
      <c r="W7" s="42" t="s">
        <v>61</v>
      </c>
      <c r="X7" s="40"/>
      <c r="Y7" s="34"/>
      <c r="Z7" s="42" t="s">
        <v>61</v>
      </c>
      <c r="AA7" s="42" t="s">
        <v>61</v>
      </c>
      <c r="AB7" s="42" t="s">
        <v>61</v>
      </c>
      <c r="AC7" s="42" t="s">
        <v>61</v>
      </c>
      <c r="AD7" s="42" t="s">
        <v>61</v>
      </c>
      <c r="AE7" s="40"/>
      <c r="AF7" s="34"/>
      <c r="AG7" s="42" t="s">
        <v>61</v>
      </c>
      <c r="AH7" s="42" t="s">
        <v>61</v>
      </c>
      <c r="AI7" s="36" t="n">
        <f aca="false">(COUNTIF(E7:AH7,"F")+COUNTIF(E7:AH7,"S")+COUNTIF(E7:AH7,"N"))*8</f>
        <v>176</v>
      </c>
      <c r="AJ7" s="37" t="n">
        <f aca="false">ROUND(D7/5*30*5/7,1)</f>
        <v>171.4</v>
      </c>
      <c r="AK7" s="38" t="n">
        <f aca="false">AI7-AJ7</f>
        <v>4.59999999999999</v>
      </c>
    </row>
    <row r="8" customFormat="false" ht="18" hidden="false" customHeight="true" outlineLevel="0" collapsed="false">
      <c r="B8" s="29" t="s">
        <v>62</v>
      </c>
      <c r="C8" s="30" t="s">
        <v>63</v>
      </c>
      <c r="D8" s="31" t="n">
        <v>25</v>
      </c>
      <c r="E8" s="32" t="s">
        <v>58</v>
      </c>
      <c r="F8" s="33" t="s">
        <v>58</v>
      </c>
      <c r="G8" s="33" t="s">
        <v>58</v>
      </c>
      <c r="H8" s="33" t="s">
        <v>58</v>
      </c>
      <c r="I8" s="33" t="s">
        <v>58</v>
      </c>
      <c r="J8" s="30"/>
      <c r="K8" s="34"/>
      <c r="L8" s="34"/>
      <c r="M8" s="30"/>
      <c r="N8" s="30"/>
      <c r="O8" s="30"/>
      <c r="P8" s="30"/>
      <c r="Q8" s="30"/>
      <c r="R8" s="34"/>
      <c r="S8" s="32" t="s">
        <v>58</v>
      </c>
      <c r="T8" s="33" t="s">
        <v>58</v>
      </c>
      <c r="U8" s="33" t="s">
        <v>58</v>
      </c>
      <c r="V8" s="33" t="s">
        <v>58</v>
      </c>
      <c r="W8" s="33" t="s">
        <v>58</v>
      </c>
      <c r="X8" s="30"/>
      <c r="Y8" s="34"/>
      <c r="Z8" s="34"/>
      <c r="AA8" s="30"/>
      <c r="AB8" s="30"/>
      <c r="AC8" s="30"/>
      <c r="AD8" s="30"/>
      <c r="AE8" s="30"/>
      <c r="AF8" s="34"/>
      <c r="AG8" s="32" t="s">
        <v>58</v>
      </c>
      <c r="AH8" s="33" t="s">
        <v>58</v>
      </c>
      <c r="AI8" s="36" t="n">
        <f aca="false">(COUNTIF(E8:AH8,"F")+COUNTIF(E8:AH8,"S")+COUNTIF(E8:AH8,"N"))*8</f>
        <v>96</v>
      </c>
      <c r="AJ8" s="37" t="n">
        <f aca="false">ROUND(D8/5*30*5/7,1)</f>
        <v>107.1</v>
      </c>
      <c r="AK8" s="38" t="n">
        <f aca="false">AI8-AJ8</f>
        <v>-11.1</v>
      </c>
    </row>
    <row r="9" customFormat="false" ht="18" hidden="false" customHeight="true" outlineLevel="0" collapsed="false">
      <c r="B9" s="39" t="s">
        <v>64</v>
      </c>
      <c r="C9" s="40" t="s">
        <v>57</v>
      </c>
      <c r="D9" s="41" t="n">
        <v>40</v>
      </c>
      <c r="E9" s="32" t="s">
        <v>58</v>
      </c>
      <c r="F9" s="33" t="s">
        <v>58</v>
      </c>
      <c r="G9" s="42" t="s">
        <v>61</v>
      </c>
      <c r="H9" s="42" t="s">
        <v>61</v>
      </c>
      <c r="I9" s="32" t="s">
        <v>65</v>
      </c>
      <c r="J9" s="40"/>
      <c r="K9" s="34"/>
      <c r="L9" s="32" t="s">
        <v>58</v>
      </c>
      <c r="M9" s="33" t="s">
        <v>58</v>
      </c>
      <c r="N9" s="42" t="s">
        <v>61</v>
      </c>
      <c r="O9" s="42" t="s">
        <v>61</v>
      </c>
      <c r="P9" s="33" t="s">
        <v>58</v>
      </c>
      <c r="Q9" s="40"/>
      <c r="R9" s="34"/>
      <c r="S9" s="32" t="s">
        <v>58</v>
      </c>
      <c r="T9" s="33" t="s">
        <v>58</v>
      </c>
      <c r="U9" s="42" t="s">
        <v>61</v>
      </c>
      <c r="V9" s="42" t="s">
        <v>61</v>
      </c>
      <c r="W9" s="33" t="s">
        <v>58</v>
      </c>
      <c r="X9" s="40"/>
      <c r="Y9" s="34"/>
      <c r="Z9" s="32" t="s">
        <v>58</v>
      </c>
      <c r="AA9" s="33" t="s">
        <v>58</v>
      </c>
      <c r="AB9" s="42" t="s">
        <v>61</v>
      </c>
      <c r="AC9" s="42" t="s">
        <v>61</v>
      </c>
      <c r="AD9" s="33" t="s">
        <v>58</v>
      </c>
      <c r="AE9" s="40"/>
      <c r="AF9" s="34"/>
      <c r="AG9" s="32" t="s">
        <v>58</v>
      </c>
      <c r="AH9" s="33" t="s">
        <v>58</v>
      </c>
      <c r="AI9" s="36" t="n">
        <f aca="false">(COUNTIF(E9:AH9,"F")+COUNTIF(E9:AH9,"S")+COUNTIF(E9:AH9,"N"))*8</f>
        <v>168</v>
      </c>
      <c r="AJ9" s="37" t="n">
        <f aca="false">ROUND(D9/5*30*5/7,1)</f>
        <v>171.4</v>
      </c>
      <c r="AK9" s="38" t="n">
        <f aca="false">AI9-AJ9</f>
        <v>-3.40000000000001</v>
      </c>
    </row>
    <row r="10" customFormat="false" ht="18" hidden="false" customHeight="true" outlineLevel="0" collapsed="false">
      <c r="B10" s="29" t="s">
        <v>66</v>
      </c>
      <c r="C10" s="30" t="s">
        <v>63</v>
      </c>
      <c r="D10" s="31" t="n">
        <v>20</v>
      </c>
      <c r="E10" s="32" t="s">
        <v>58</v>
      </c>
      <c r="F10" s="30"/>
      <c r="G10" s="33" t="s">
        <v>58</v>
      </c>
      <c r="H10" s="30"/>
      <c r="I10" s="33" t="s">
        <v>58</v>
      </c>
      <c r="J10" s="30"/>
      <c r="K10" s="34"/>
      <c r="L10" s="32" t="s">
        <v>58</v>
      </c>
      <c r="M10" s="30"/>
      <c r="N10" s="33" t="s">
        <v>58</v>
      </c>
      <c r="O10" s="30"/>
      <c r="P10" s="33" t="s">
        <v>58</v>
      </c>
      <c r="Q10" s="30"/>
      <c r="R10" s="34"/>
      <c r="S10" s="34"/>
      <c r="T10" s="33" t="s">
        <v>58</v>
      </c>
      <c r="U10" s="30"/>
      <c r="V10" s="33" t="s">
        <v>58</v>
      </c>
      <c r="W10" s="30"/>
      <c r="X10" s="33" t="s">
        <v>58</v>
      </c>
      <c r="Y10" s="34"/>
      <c r="Z10" s="34"/>
      <c r="AA10" s="33" t="s">
        <v>58</v>
      </c>
      <c r="AB10" s="30"/>
      <c r="AC10" s="33" t="s">
        <v>58</v>
      </c>
      <c r="AD10" s="30"/>
      <c r="AE10" s="30"/>
      <c r="AF10" s="34"/>
      <c r="AG10" s="32" t="s">
        <v>58</v>
      </c>
      <c r="AH10" s="30"/>
      <c r="AI10" s="36" t="n">
        <f aca="false">(COUNTIF(E10:AH10,"F")+COUNTIF(E10:AH10,"S")+COUNTIF(E10:AH10,"N"))*8</f>
        <v>96</v>
      </c>
      <c r="AJ10" s="37" t="n">
        <f aca="false">ROUND(D10/5*30*5/7,1)</f>
        <v>85.7</v>
      </c>
      <c r="AK10" s="38" t="n">
        <f aca="false">AI10-AJ10</f>
        <v>10.3</v>
      </c>
    </row>
    <row r="11" customFormat="false" ht="18" hidden="false" customHeight="true" outlineLevel="0" collapsed="false">
      <c r="B11" s="39" t="s">
        <v>67</v>
      </c>
      <c r="C11" s="40" t="s">
        <v>68</v>
      </c>
      <c r="D11" s="41" t="n">
        <v>10</v>
      </c>
      <c r="E11" s="34"/>
      <c r="F11" s="40"/>
      <c r="G11" s="40"/>
      <c r="H11" s="40"/>
      <c r="I11" s="33" t="s">
        <v>58</v>
      </c>
      <c r="J11" s="40"/>
      <c r="K11" s="34"/>
      <c r="L11" s="34"/>
      <c r="M11" s="40"/>
      <c r="N11" s="40"/>
      <c r="O11" s="40"/>
      <c r="P11" s="33" t="s">
        <v>58</v>
      </c>
      <c r="Q11" s="40"/>
      <c r="R11" s="34"/>
      <c r="S11" s="34"/>
      <c r="T11" s="40"/>
      <c r="U11" s="40"/>
      <c r="V11" s="40"/>
      <c r="W11" s="33" t="s">
        <v>58</v>
      </c>
      <c r="X11" s="40"/>
      <c r="Y11" s="34"/>
      <c r="Z11" s="34"/>
      <c r="AA11" s="40"/>
      <c r="AB11" s="40"/>
      <c r="AC11" s="33" t="s">
        <v>58</v>
      </c>
      <c r="AD11" s="40"/>
      <c r="AE11" s="40"/>
      <c r="AF11" s="34"/>
      <c r="AG11" s="34"/>
      <c r="AH11" s="40"/>
      <c r="AI11" s="36" t="n">
        <f aca="false">(COUNTIF(E11:AH11,"F")+COUNTIF(E11:AH11,"S")+COUNTIF(E11:AH11,"N"))*8</f>
        <v>32</v>
      </c>
      <c r="AJ11" s="37" t="n">
        <f aca="false">ROUND(D11/5*30*5/7,1)</f>
        <v>42.9</v>
      </c>
      <c r="AK11" s="38" t="n">
        <f aca="false">AI11-AJ11</f>
        <v>-10.9</v>
      </c>
    </row>
    <row r="12" customFormat="false" ht="18" hidden="false" customHeight="true" outlineLevel="0" collapsed="false">
      <c r="B12" s="29" t="s">
        <v>69</v>
      </c>
      <c r="C12" s="30" t="s">
        <v>57</v>
      </c>
      <c r="D12" s="31" t="n">
        <v>40</v>
      </c>
      <c r="E12" s="43" t="s">
        <v>70</v>
      </c>
      <c r="F12" s="43" t="s">
        <v>70</v>
      </c>
      <c r="G12" s="43" t="s">
        <v>70</v>
      </c>
      <c r="H12" s="43" t="s">
        <v>70</v>
      </c>
      <c r="I12" s="43" t="s">
        <v>70</v>
      </c>
      <c r="J12" s="30"/>
      <c r="K12" s="34"/>
      <c r="L12" s="43" t="s">
        <v>70</v>
      </c>
      <c r="M12" s="43" t="s">
        <v>70</v>
      </c>
      <c r="N12" s="43" t="s">
        <v>70</v>
      </c>
      <c r="O12" s="43" t="s">
        <v>70</v>
      </c>
      <c r="P12" s="43" t="s">
        <v>70</v>
      </c>
      <c r="Q12" s="30"/>
      <c r="R12" s="33" t="s">
        <v>71</v>
      </c>
      <c r="S12" s="43" t="s">
        <v>70</v>
      </c>
      <c r="T12" s="43" t="s">
        <v>70</v>
      </c>
      <c r="U12" s="43" t="s">
        <v>70</v>
      </c>
      <c r="V12" s="43" t="s">
        <v>70</v>
      </c>
      <c r="W12" s="43" t="s">
        <v>70</v>
      </c>
      <c r="X12" s="30"/>
      <c r="Y12" s="34"/>
      <c r="Z12" s="43" t="s">
        <v>70</v>
      </c>
      <c r="AA12" s="43" t="s">
        <v>70</v>
      </c>
      <c r="AB12" s="43" t="s">
        <v>70</v>
      </c>
      <c r="AC12" s="43" t="s">
        <v>70</v>
      </c>
      <c r="AD12" s="43" t="s">
        <v>70</v>
      </c>
      <c r="AE12" s="30"/>
      <c r="AF12" s="34"/>
      <c r="AG12" s="43" t="s">
        <v>70</v>
      </c>
      <c r="AH12" s="43" t="s">
        <v>70</v>
      </c>
      <c r="AI12" s="36" t="n">
        <f aca="false">(COUNTIF(E12:AH12,"F")+COUNTIF(E12:AH12,"S")+COUNTIF(E12:AH12,"N"))*8</f>
        <v>176</v>
      </c>
      <c r="AJ12" s="37" t="n">
        <f aca="false">ROUND(D12/5*30*5/7,1)</f>
        <v>171.4</v>
      </c>
      <c r="AK12" s="38" t="n">
        <f aca="false">AI12-AJ12</f>
        <v>4.59999999999999</v>
      </c>
    </row>
    <row r="13" customFormat="false" ht="18" hidden="false" customHeight="true" outlineLevel="0" collapsed="false">
      <c r="B13" s="39" t="s">
        <v>72</v>
      </c>
      <c r="C13" s="40" t="s">
        <v>63</v>
      </c>
      <c r="D13" s="41" t="n">
        <v>30</v>
      </c>
      <c r="E13" s="32" t="s">
        <v>58</v>
      </c>
      <c r="F13" s="33" t="s">
        <v>58</v>
      </c>
      <c r="G13" s="33" t="s">
        <v>58</v>
      </c>
      <c r="H13" s="40"/>
      <c r="I13" s="33" t="s">
        <v>58</v>
      </c>
      <c r="J13" s="40"/>
      <c r="K13" s="34"/>
      <c r="L13" s="32" t="s">
        <v>58</v>
      </c>
      <c r="M13" s="33" t="s">
        <v>58</v>
      </c>
      <c r="N13" s="33" t="s">
        <v>58</v>
      </c>
      <c r="O13" s="40"/>
      <c r="P13" s="33" t="s">
        <v>58</v>
      </c>
      <c r="Q13" s="40"/>
      <c r="R13" s="34"/>
      <c r="S13" s="32" t="s">
        <v>58</v>
      </c>
      <c r="T13" s="33" t="s">
        <v>58</v>
      </c>
      <c r="U13" s="33" t="s">
        <v>58</v>
      </c>
      <c r="V13" s="40"/>
      <c r="W13" s="33" t="s">
        <v>58</v>
      </c>
      <c r="X13" s="40"/>
      <c r="Y13" s="34"/>
      <c r="Z13" s="32" t="s">
        <v>58</v>
      </c>
      <c r="AA13" s="33" t="s">
        <v>58</v>
      </c>
      <c r="AB13" s="33" t="s">
        <v>58</v>
      </c>
      <c r="AC13" s="40"/>
      <c r="AD13" s="33" t="s">
        <v>58</v>
      </c>
      <c r="AE13" s="40"/>
      <c r="AF13" s="34"/>
      <c r="AG13" s="32" t="s">
        <v>58</v>
      </c>
      <c r="AH13" s="33" t="s">
        <v>58</v>
      </c>
      <c r="AI13" s="36" t="n">
        <f aca="false">(COUNTIF(E13:AH13,"F")+COUNTIF(E13:AH13,"S")+COUNTIF(E13:AH13,"N"))*8</f>
        <v>144</v>
      </c>
      <c r="AJ13" s="37" t="n">
        <f aca="false">ROUND(D13/5*30*5/7,1)</f>
        <v>128.6</v>
      </c>
      <c r="AK13" s="38" t="n">
        <f aca="false">AI13-AJ13</f>
        <v>15.4</v>
      </c>
    </row>
    <row r="14" customFormat="false" ht="18" hidden="false" customHeight="true" outlineLevel="0" collapsed="false"/>
    <row r="15" customFormat="false" ht="21.75" hidden="false" customHeight="true" outlineLevel="0" collapsed="false">
      <c r="B15" s="44" t="s">
        <v>73</v>
      </c>
      <c r="C15" s="44"/>
      <c r="D15" s="44"/>
      <c r="E15" s="45" t="n">
        <f aca="false">(COUNTIF(E6:E13,"F")+COUNTIF(E6:E13,"S")+COUNTIF(E6:E13,"N"))*8</f>
        <v>56</v>
      </c>
      <c r="F15" s="45" t="n">
        <f aca="false">(COUNTIF(F6:F13,"F")+COUNTIF(F6:F13,"S")+COUNTIF(F6:F13,"N"))*8</f>
        <v>48</v>
      </c>
      <c r="G15" s="45" t="n">
        <f aca="false">(COUNTIF(G6:G13,"F")+COUNTIF(G6:G13,"S")+COUNTIF(G6:G13,"N"))*8</f>
        <v>56</v>
      </c>
      <c r="H15" s="45" t="n">
        <f aca="false">(COUNTIF(H6:H13,"F")+COUNTIF(H6:H13,"S")+COUNTIF(H6:H13,"N"))*8</f>
        <v>40</v>
      </c>
      <c r="I15" s="45" t="n">
        <f aca="false">(COUNTIF(I6:I13,"F")+COUNTIF(I6:I13,"S")+COUNTIF(I6:I13,"N"))*8</f>
        <v>56</v>
      </c>
      <c r="J15" s="45" t="n">
        <f aca="false">(COUNTIF(J6:J13,"F")+COUNTIF(J6:J13,"S")+COUNTIF(J6:J13,"N"))*8</f>
        <v>0</v>
      </c>
      <c r="K15" s="45" t="n">
        <f aca="false">(COUNTIF(K6:K13,"F")+COUNTIF(K6:K13,"S")+COUNTIF(K6:K13,"N"))*8</f>
        <v>0</v>
      </c>
      <c r="L15" s="45" t="n">
        <f aca="false">(COUNTIF(L6:L13,"F")+COUNTIF(L6:L13,"S")+COUNTIF(L6:L13,"N"))*8</f>
        <v>48</v>
      </c>
      <c r="M15" s="45" t="n">
        <f aca="false">(COUNTIF(M6:M13,"F")+COUNTIF(M6:M13,"S")+COUNTIF(M6:M13,"N"))*8</f>
        <v>40</v>
      </c>
      <c r="N15" s="45" t="n">
        <f aca="false">(COUNTIF(N6:N13,"F")+COUNTIF(N6:N13,"S")+COUNTIF(N6:N13,"N"))*8</f>
        <v>40</v>
      </c>
      <c r="O15" s="45" t="n">
        <f aca="false">(COUNTIF(O6:O13,"F")+COUNTIF(O6:O13,"S")+COUNTIF(O6:O13,"N"))*8</f>
        <v>24</v>
      </c>
      <c r="P15" s="45" t="n">
        <f aca="false">(COUNTIF(P6:P13,"F")+COUNTIF(P6:P13,"S")+COUNTIF(P6:P13,"N"))*8</f>
        <v>56</v>
      </c>
      <c r="Q15" s="45" t="n">
        <f aca="false">(COUNTIF(Q6:Q13,"F")+COUNTIF(Q6:Q13,"S")+COUNTIF(Q6:Q13,"N"))*8</f>
        <v>0</v>
      </c>
      <c r="R15" s="45" t="n">
        <f aca="false">(COUNTIF(R6:R13,"F")+COUNTIF(R6:R13,"S")+COUNTIF(R6:R13,"N"))*8</f>
        <v>0</v>
      </c>
      <c r="S15" s="45" t="n">
        <f aca="false">(COUNTIF(S6:S13,"F")+COUNTIF(S6:S13,"S")+COUNTIF(S6:S13,"N"))*8</f>
        <v>48</v>
      </c>
      <c r="T15" s="45" t="n">
        <f aca="false">(COUNTIF(T6:T13,"F")+COUNTIF(T6:T13,"S")+COUNTIF(T6:T13,"N"))*8</f>
        <v>56</v>
      </c>
      <c r="U15" s="45" t="n">
        <f aca="false">(COUNTIF(U6:U13,"F")+COUNTIF(U6:U13,"S")+COUNTIF(U6:U13,"N"))*8</f>
        <v>48</v>
      </c>
      <c r="V15" s="45" t="n">
        <f aca="false">(COUNTIF(V6:V13,"F")+COUNTIF(V6:V13,"S")+COUNTIF(V6:V13,"N"))*8</f>
        <v>48</v>
      </c>
      <c r="W15" s="45" t="n">
        <f aca="false">(COUNTIF(W6:W13,"F")+COUNTIF(W6:W13,"S")+COUNTIF(W6:W13,"N"))*8</f>
        <v>56</v>
      </c>
      <c r="X15" s="45" t="n">
        <f aca="false">(COUNTIF(X6:X13,"F")+COUNTIF(X6:X13,"S")+COUNTIF(X6:X13,"N"))*8</f>
        <v>8</v>
      </c>
      <c r="Y15" s="45" t="n">
        <f aca="false">(COUNTIF(Y6:Y13,"F")+COUNTIF(Y6:Y13,"S")+COUNTIF(Y6:Y13,"N"))*8</f>
        <v>0</v>
      </c>
      <c r="Z15" s="45" t="n">
        <f aca="false">(COUNTIF(Z6:Z13,"F")+COUNTIF(Z6:Z13,"S")+COUNTIF(Z6:Z13,"N"))*8</f>
        <v>40</v>
      </c>
      <c r="AA15" s="45" t="n">
        <f aca="false">(COUNTIF(AA6:AA13,"F")+COUNTIF(AA6:AA13,"S")+COUNTIF(AA6:AA13,"N"))*8</f>
        <v>48</v>
      </c>
      <c r="AB15" s="45" t="n">
        <f aca="false">(COUNTIF(AB6:AB13,"F")+COUNTIF(AB6:AB13,"S")+COUNTIF(AB6:AB13,"N"))*8</f>
        <v>40</v>
      </c>
      <c r="AC15" s="45" t="n">
        <f aca="false">(COUNTIF(AC6:AC13,"F")+COUNTIF(AC6:AC13,"S")+COUNTIF(AC6:AC13,"N"))*8</f>
        <v>48</v>
      </c>
      <c r="AD15" s="45" t="n">
        <f aca="false">(COUNTIF(AD6:AD13,"F")+COUNTIF(AD6:AD13,"S")+COUNTIF(AD6:AD13,"N"))*8</f>
        <v>40</v>
      </c>
      <c r="AE15" s="45" t="n">
        <f aca="false">(COUNTIF(AE6:AE13,"F")+COUNTIF(AE6:AE13,"S")+COUNTIF(AE6:AE13,"N"))*8</f>
        <v>0</v>
      </c>
      <c r="AF15" s="45" t="n">
        <f aca="false">(COUNTIF(AF6:AF13,"F")+COUNTIF(AF6:AF13,"S")+COUNTIF(AF6:AF13,"N"))*8</f>
        <v>0</v>
      </c>
      <c r="AG15" s="45" t="n">
        <f aca="false">(COUNTIF(AG6:AG13,"F")+COUNTIF(AG6:AG13,"S")+COUNTIF(AG6:AG13,"N"))*8</f>
        <v>56</v>
      </c>
      <c r="AH15" s="45" t="n">
        <f aca="false">(COUNTIF(AH6:AH13,"F")+COUNTIF(AH6:AH13,"S")+COUNTIF(AH6:AH13,"N"))*8</f>
        <v>48</v>
      </c>
      <c r="AI15" s="46" t="n">
        <f aca="false">SUM(AI6:AI13)</f>
        <v>1048</v>
      </c>
      <c r="AJ15" s="46" t="n">
        <f aca="false">SUM(AJ6:AJ13)</f>
        <v>1049.9</v>
      </c>
      <c r="AK15" s="47" t="n">
        <f aca="false">AI15-AJ15</f>
        <v>-1.90000000000009</v>
      </c>
    </row>
    <row r="16" customFormat="false" ht="19.5" hidden="false" customHeight="true" outlineLevel="0" collapsed="false">
      <c r="B16" s="48" t="s">
        <v>74</v>
      </c>
      <c r="C16" s="48"/>
      <c r="D16" s="48"/>
      <c r="E16" s="49" t="n">
        <f aca="false">COUNTIF(E6:E13,"U")</f>
        <v>0</v>
      </c>
      <c r="F16" s="49" t="n">
        <f aca="false">COUNTIF(F6:F13,"U")</f>
        <v>0</v>
      </c>
      <c r="G16" s="49" t="n">
        <f aca="false">COUNTIF(G6:G13,"U")</f>
        <v>0</v>
      </c>
      <c r="H16" s="49" t="n">
        <f aca="false">COUNTIF(H6:H13,"U")</f>
        <v>0</v>
      </c>
      <c r="I16" s="49" t="n">
        <f aca="false">COUNTIF(I6:I13,"U")</f>
        <v>0</v>
      </c>
      <c r="J16" s="49" t="n">
        <f aca="false">COUNTIF(J6:J13,"U")</f>
        <v>0</v>
      </c>
      <c r="K16" s="49" t="n">
        <f aca="false">COUNTIF(K6:K13,"U")</f>
        <v>0</v>
      </c>
      <c r="L16" s="49" t="n">
        <f aca="false">COUNTIF(L6:L13,"U")</f>
        <v>0</v>
      </c>
      <c r="M16" s="49" t="n">
        <f aca="false">COUNTIF(M6:M13,"U")</f>
        <v>0</v>
      </c>
      <c r="N16" s="49" t="n">
        <f aca="false">COUNTIF(N6:N13,"U")</f>
        <v>1</v>
      </c>
      <c r="O16" s="49" t="n">
        <f aca="false">COUNTIF(O6:O13,"U")</f>
        <v>1</v>
      </c>
      <c r="P16" s="49" t="n">
        <f aca="false">COUNTIF(P6:P13,"U")</f>
        <v>0</v>
      </c>
      <c r="Q16" s="49" t="n">
        <f aca="false">COUNTIF(Q6:Q13,"U")</f>
        <v>0</v>
      </c>
      <c r="R16" s="49" t="n">
        <f aca="false">COUNTIF(R6:R13,"U")</f>
        <v>0</v>
      </c>
      <c r="S16" s="49" t="n">
        <f aca="false">COUNTIF(S6:S13,"U")</f>
        <v>0</v>
      </c>
      <c r="T16" s="49" t="n">
        <f aca="false">COUNTIF(T6:T13,"U")</f>
        <v>0</v>
      </c>
      <c r="U16" s="49" t="n">
        <f aca="false">COUNTIF(U6:U13,"U")</f>
        <v>0</v>
      </c>
      <c r="V16" s="49" t="n">
        <f aca="false">COUNTIF(V6:V13,"U")</f>
        <v>0</v>
      </c>
      <c r="W16" s="49" t="n">
        <f aca="false">COUNTIF(W6:W13,"U")</f>
        <v>0</v>
      </c>
      <c r="X16" s="49" t="n">
        <f aca="false">COUNTIF(X6:X13,"U")</f>
        <v>0</v>
      </c>
      <c r="Y16" s="49" t="n">
        <f aca="false">COUNTIF(Y6:Y13,"U")</f>
        <v>0</v>
      </c>
      <c r="Z16" s="49" t="n">
        <f aca="false">COUNTIF(Z6:Z13,"U")</f>
        <v>0</v>
      </c>
      <c r="AA16" s="49" t="n">
        <f aca="false">COUNTIF(AA6:AA13,"U")</f>
        <v>0</v>
      </c>
      <c r="AB16" s="49" t="n">
        <f aca="false">COUNTIF(AB6:AB13,"U")</f>
        <v>0</v>
      </c>
      <c r="AC16" s="49" t="n">
        <f aca="false">COUNTIF(AC6:AC13,"U")</f>
        <v>0</v>
      </c>
      <c r="AD16" s="49" t="n">
        <f aca="false">COUNTIF(AD6:AD13,"U")</f>
        <v>0</v>
      </c>
      <c r="AE16" s="49" t="n">
        <f aca="false">COUNTIF(AE6:AE13,"U")</f>
        <v>0</v>
      </c>
      <c r="AF16" s="49" t="n">
        <f aca="false">COUNTIF(AF6:AF13,"U")</f>
        <v>0</v>
      </c>
      <c r="AG16" s="49" t="n">
        <f aca="false">COUNTIF(AG6:AG13,"U")</f>
        <v>0</v>
      </c>
      <c r="AH16" s="49" t="n">
        <f aca="false">COUNTIF(AH6:AH13,"U")</f>
        <v>0</v>
      </c>
    </row>
    <row r="17" customFormat="false" ht="19.5" hidden="false" customHeight="true" outlineLevel="0" collapsed="false">
      <c r="B17" s="48" t="s">
        <v>75</v>
      </c>
      <c r="C17" s="48"/>
      <c r="D17" s="48"/>
      <c r="E17" s="50" t="n">
        <f aca="false">COUNTIF(E6:E13,"K")</f>
        <v>0</v>
      </c>
      <c r="F17" s="50" t="n">
        <f aca="false">COUNTIF(F6:F13,"K")</f>
        <v>0</v>
      </c>
      <c r="G17" s="50" t="n">
        <f aca="false">COUNTIF(G6:G13,"K")</f>
        <v>0</v>
      </c>
      <c r="H17" s="50" t="n">
        <f aca="false">COUNTIF(H6:H13,"K")</f>
        <v>0</v>
      </c>
      <c r="I17" s="50" t="n">
        <f aca="false">COUNTIF(I6:I13,"K")</f>
        <v>1</v>
      </c>
      <c r="J17" s="50" t="n">
        <f aca="false">COUNTIF(J6:J13,"K")</f>
        <v>0</v>
      </c>
      <c r="K17" s="50" t="n">
        <f aca="false">COUNTIF(K6:K13,"K")</f>
        <v>0</v>
      </c>
      <c r="L17" s="50" t="n">
        <f aca="false">COUNTIF(L6:L13,"K")</f>
        <v>0</v>
      </c>
      <c r="M17" s="50" t="n">
        <f aca="false">COUNTIF(M6:M13,"K")</f>
        <v>0</v>
      </c>
      <c r="N17" s="50" t="n">
        <f aca="false">COUNTIF(N6:N13,"K")</f>
        <v>0</v>
      </c>
      <c r="O17" s="50" t="n">
        <f aca="false">COUNTIF(O6:O13,"K")</f>
        <v>0</v>
      </c>
      <c r="P17" s="50" t="n">
        <f aca="false">COUNTIF(P6:P13,"K")</f>
        <v>0</v>
      </c>
      <c r="Q17" s="50" t="n">
        <f aca="false">COUNTIF(Q6:Q13,"K")</f>
        <v>0</v>
      </c>
      <c r="R17" s="50" t="n">
        <f aca="false">COUNTIF(R6:R13,"K")</f>
        <v>0</v>
      </c>
      <c r="S17" s="50" t="n">
        <f aca="false">COUNTIF(S6:S13,"K")</f>
        <v>0</v>
      </c>
      <c r="T17" s="50" t="n">
        <f aca="false">COUNTIF(T6:T13,"K")</f>
        <v>0</v>
      </c>
      <c r="U17" s="50" t="n">
        <f aca="false">COUNTIF(U6:U13,"K")</f>
        <v>0</v>
      </c>
      <c r="V17" s="50" t="n">
        <f aca="false">COUNTIF(V6:V13,"K")</f>
        <v>0</v>
      </c>
      <c r="W17" s="50" t="n">
        <f aca="false">COUNTIF(W6:W13,"K")</f>
        <v>0</v>
      </c>
      <c r="X17" s="50" t="n">
        <f aca="false">COUNTIF(X6:X13,"K")</f>
        <v>0</v>
      </c>
      <c r="Y17" s="50" t="n">
        <f aca="false">COUNTIF(Y6:Y13,"K")</f>
        <v>0</v>
      </c>
      <c r="Z17" s="50" t="n">
        <f aca="false">COUNTIF(Z6:Z13,"K")</f>
        <v>0</v>
      </c>
      <c r="AA17" s="50" t="n">
        <f aca="false">COUNTIF(AA6:AA13,"K")</f>
        <v>0</v>
      </c>
      <c r="AB17" s="50" t="n">
        <f aca="false">COUNTIF(AB6:AB13,"K")</f>
        <v>0</v>
      </c>
      <c r="AC17" s="50" t="n">
        <f aca="false">COUNTIF(AC6:AC13,"K")</f>
        <v>0</v>
      </c>
      <c r="AD17" s="50" t="n">
        <f aca="false">COUNTIF(AD6:AD13,"K")</f>
        <v>0</v>
      </c>
      <c r="AE17" s="50" t="n">
        <f aca="false">COUNTIF(AE6:AE13,"K")</f>
        <v>0</v>
      </c>
      <c r="AF17" s="50" t="n">
        <f aca="false">COUNTIF(AF6:AF13,"K")</f>
        <v>0</v>
      </c>
      <c r="AG17" s="50" t="n">
        <f aca="false">COUNTIF(AG6:AG13,"K")</f>
        <v>0</v>
      </c>
      <c r="AH17" s="50" t="n">
        <f aca="false">COUNTIF(AH6:AH13,"K")</f>
        <v>0</v>
      </c>
    </row>
    <row r="18" customFormat="false" ht="18" hidden="false" customHeight="true" outlineLevel="0" collapsed="false"/>
    <row r="19" customFormat="false" ht="18" hidden="false" customHeight="true" outlineLevel="0" collapsed="false"/>
    <row r="20" customFormat="false" ht="18" hidden="false" customHeight="true" outlineLevel="0" collapsed="false"/>
    <row r="21" customFormat="false" ht="18" hidden="false" customHeight="true" outlineLevel="0" collapsed="false"/>
    <row r="22" customFormat="false" ht="18" hidden="false" customHeight="true" outlineLevel="0" collapsed="false"/>
    <row r="23" customFormat="false" ht="18" hidden="false" customHeight="true" outlineLevel="0" collapsed="false"/>
    <row r="24" customFormat="false" ht="18" hidden="false" customHeight="true" outlineLevel="0" collapsed="false"/>
    <row r="25" customFormat="false" ht="18" hidden="false" customHeight="true" outlineLevel="0" collapsed="false"/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</sheetData>
  <mergeCells count="12">
    <mergeCell ref="B1:AK1"/>
    <mergeCell ref="B2:AK2"/>
    <mergeCell ref="B3:AK3"/>
    <mergeCell ref="B4:B5"/>
    <mergeCell ref="C4:C5"/>
    <mergeCell ref="D4:D5"/>
    <mergeCell ref="AI4:AI5"/>
    <mergeCell ref="AJ4:AJ5"/>
    <mergeCell ref="AK4:AK5"/>
    <mergeCell ref="B15:D15"/>
    <mergeCell ref="B16:D16"/>
    <mergeCell ref="B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B1:G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5" min="3" style="0" width="13"/>
    <col collapsed="false" customWidth="true" hidden="false" outlineLevel="0" max="7" min="6" style="0" width="16"/>
    <col collapsed="false" customWidth="true" hidden="false" outlineLevel="0" max="8" min="8" style="0" width="3"/>
  </cols>
  <sheetData>
    <row r="1" customFormat="false" ht="33.75" hidden="false" customHeight="true" outlineLevel="0" collapsed="false">
      <c r="B1" s="1" t="s">
        <v>76</v>
      </c>
      <c r="C1" s="1"/>
      <c r="D1" s="1"/>
      <c r="E1" s="1"/>
      <c r="F1" s="1"/>
      <c r="G1" s="1"/>
    </row>
    <row r="2" customFormat="false" ht="19.5" hidden="false" customHeight="true" outlineLevel="0" collapsed="false">
      <c r="B2" s="2" t="s">
        <v>77</v>
      </c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21.75" hidden="false" customHeight="true" outlineLevel="0" collapsed="false">
      <c r="B4" s="3" t="s">
        <v>78</v>
      </c>
      <c r="C4" s="3"/>
      <c r="D4" s="3"/>
    </row>
    <row r="5" customFormat="false" ht="19.5" hidden="false" customHeight="true" outlineLevel="0" collapsed="false">
      <c r="B5" s="4" t="s">
        <v>79</v>
      </c>
      <c r="C5" s="51" t="n">
        <v>25</v>
      </c>
      <c r="D5" s="52"/>
      <c r="E5" s="52"/>
      <c r="F5" s="52"/>
      <c r="G5" s="52"/>
    </row>
    <row r="6" customFormat="false" ht="19.5" hidden="false" customHeight="true" outlineLevel="0" collapsed="false">
      <c r="B6" s="4" t="s">
        <v>80</v>
      </c>
      <c r="C6" s="51" t="n">
        <v>20</v>
      </c>
      <c r="D6" s="52"/>
      <c r="E6" s="52"/>
      <c r="F6" s="52"/>
      <c r="G6" s="52"/>
    </row>
    <row r="7" customFormat="false" ht="19.5" hidden="false" customHeight="true" outlineLevel="0" collapsed="false">
      <c r="B7" s="4" t="s">
        <v>81</v>
      </c>
      <c r="C7" s="51" t="n">
        <v>14</v>
      </c>
      <c r="D7" s="52"/>
      <c r="E7" s="52"/>
      <c r="F7" s="52"/>
      <c r="G7" s="52"/>
    </row>
    <row r="8" customFormat="false" ht="19.5" hidden="false" customHeight="true" outlineLevel="0" collapsed="false">
      <c r="B8" s="4" t="s">
        <v>82</v>
      </c>
      <c r="C8" s="53" t="n">
        <v>25</v>
      </c>
      <c r="D8" s="52"/>
      <c r="E8" s="52"/>
      <c r="F8" s="52"/>
      <c r="G8" s="52"/>
    </row>
    <row r="9" customFormat="false" ht="19.5" hidden="false" customHeight="true" outlineLevel="0" collapsed="false">
      <c r="B9" s="4" t="s">
        <v>83</v>
      </c>
      <c r="C9" s="53" t="n">
        <v>21</v>
      </c>
      <c r="D9" s="52"/>
      <c r="E9" s="52"/>
      <c r="F9" s="52"/>
      <c r="G9" s="52"/>
    </row>
    <row r="10" customFormat="false" ht="7.5" hidden="false" customHeight="true" outlineLevel="0" collapsed="false"/>
    <row r="11" customFormat="false" ht="21.75" hidden="false" customHeight="true" outlineLevel="0" collapsed="false">
      <c r="B11" s="3" t="s">
        <v>84</v>
      </c>
      <c r="C11" s="3"/>
      <c r="D11" s="3"/>
    </row>
    <row r="12" customFormat="false" ht="19.5" hidden="false" customHeight="true" outlineLevel="0" collapsed="false">
      <c r="B12" s="54" t="s">
        <v>43</v>
      </c>
      <c r="C12" s="54" t="s">
        <v>44</v>
      </c>
      <c r="D12" s="54" t="s">
        <v>46</v>
      </c>
      <c r="E12" s="54" t="s">
        <v>47</v>
      </c>
      <c r="F12" s="54" t="s">
        <v>85</v>
      </c>
      <c r="G12" s="54" t="s">
        <v>86</v>
      </c>
    </row>
    <row r="13" customFormat="false" ht="19.5" hidden="false" customHeight="true" outlineLevel="0" collapsed="false">
      <c r="B13" s="29" t="s">
        <v>56</v>
      </c>
      <c r="C13" s="30" t="s">
        <v>57</v>
      </c>
      <c r="D13" s="55" t="n">
        <f aca="false">'Dienstplan Monat'!AI6</f>
        <v>160</v>
      </c>
      <c r="E13" s="55" t="n">
        <f aca="false">'Dienstplan Monat'!AJ6</f>
        <v>171.4</v>
      </c>
      <c r="F13" s="56" t="n">
        <f aca="false">D13-E13</f>
        <v>-11.4</v>
      </c>
      <c r="G13" s="57" t="n">
        <f aca="false">D13*$C$5*(1+$C$9/100)</f>
        <v>4840</v>
      </c>
    </row>
    <row r="14" customFormat="false" ht="19.5" hidden="false" customHeight="true" outlineLevel="0" collapsed="false">
      <c r="B14" s="39" t="s">
        <v>60</v>
      </c>
      <c r="C14" s="40" t="s">
        <v>57</v>
      </c>
      <c r="D14" s="58" t="n">
        <f aca="false">'Dienstplan Monat'!AI7</f>
        <v>176</v>
      </c>
      <c r="E14" s="58" t="n">
        <f aca="false">'Dienstplan Monat'!AJ7</f>
        <v>171.4</v>
      </c>
      <c r="F14" s="38" t="n">
        <f aca="false">D14-E14</f>
        <v>4.59999999999999</v>
      </c>
      <c r="G14" s="57" t="n">
        <f aca="false">D14*$C$5*(1+$C$9/100)</f>
        <v>5324</v>
      </c>
    </row>
    <row r="15" customFormat="false" ht="19.5" hidden="false" customHeight="true" outlineLevel="0" collapsed="false">
      <c r="B15" s="29" t="s">
        <v>62</v>
      </c>
      <c r="C15" s="30" t="s">
        <v>63</v>
      </c>
      <c r="D15" s="55" t="n">
        <f aca="false">'Dienstplan Monat'!AI8</f>
        <v>96</v>
      </c>
      <c r="E15" s="55" t="n">
        <f aca="false">'Dienstplan Monat'!AJ8</f>
        <v>107.1</v>
      </c>
      <c r="F15" s="56" t="n">
        <f aca="false">D15-E15</f>
        <v>-11.1</v>
      </c>
      <c r="G15" s="57" t="n">
        <f aca="false">D15*$C$6*(1+$C$9/100)</f>
        <v>2323.2</v>
      </c>
    </row>
    <row r="16" customFormat="false" ht="19.5" hidden="false" customHeight="true" outlineLevel="0" collapsed="false">
      <c r="B16" s="39" t="s">
        <v>64</v>
      </c>
      <c r="C16" s="40" t="s">
        <v>57</v>
      </c>
      <c r="D16" s="58" t="n">
        <f aca="false">'Dienstplan Monat'!AI9</f>
        <v>168</v>
      </c>
      <c r="E16" s="58" t="n">
        <f aca="false">'Dienstplan Monat'!AJ9</f>
        <v>171.4</v>
      </c>
      <c r="F16" s="38" t="n">
        <f aca="false">D16-E16</f>
        <v>-3.40000000000001</v>
      </c>
      <c r="G16" s="57" t="n">
        <f aca="false">D16*$C$5*(1+$C$9/100)</f>
        <v>5082</v>
      </c>
    </row>
    <row r="17" customFormat="false" ht="19.5" hidden="false" customHeight="true" outlineLevel="0" collapsed="false">
      <c r="B17" s="29" t="s">
        <v>66</v>
      </c>
      <c r="C17" s="30" t="s">
        <v>63</v>
      </c>
      <c r="D17" s="55" t="n">
        <f aca="false">'Dienstplan Monat'!AI10</f>
        <v>96</v>
      </c>
      <c r="E17" s="55" t="n">
        <f aca="false">'Dienstplan Monat'!AJ10</f>
        <v>85.7</v>
      </c>
      <c r="F17" s="56" t="n">
        <f aca="false">D17-E17</f>
        <v>10.3</v>
      </c>
      <c r="G17" s="57" t="n">
        <f aca="false">D17*$C$6*(1+$C$9/100)</f>
        <v>2323.2</v>
      </c>
    </row>
    <row r="18" customFormat="false" ht="19.5" hidden="false" customHeight="true" outlineLevel="0" collapsed="false">
      <c r="B18" s="39" t="s">
        <v>67</v>
      </c>
      <c r="C18" s="40" t="s">
        <v>68</v>
      </c>
      <c r="D18" s="58" t="n">
        <f aca="false">'Dienstplan Monat'!AI11</f>
        <v>32</v>
      </c>
      <c r="E18" s="58" t="n">
        <f aca="false">'Dienstplan Monat'!AJ11</f>
        <v>42.9</v>
      </c>
      <c r="F18" s="38" t="n">
        <f aca="false">D18-E18</f>
        <v>-10.9</v>
      </c>
      <c r="G18" s="57" t="n">
        <f aca="false">D18*$C$7*(1+$C$9/100)</f>
        <v>542.08</v>
      </c>
    </row>
    <row r="19" customFormat="false" ht="19.5" hidden="false" customHeight="true" outlineLevel="0" collapsed="false">
      <c r="B19" s="29" t="s">
        <v>69</v>
      </c>
      <c r="C19" s="30" t="s">
        <v>57</v>
      </c>
      <c r="D19" s="55" t="n">
        <f aca="false">'Dienstplan Monat'!AI12</f>
        <v>176</v>
      </c>
      <c r="E19" s="55" t="n">
        <f aca="false">'Dienstplan Monat'!AJ12</f>
        <v>171.4</v>
      </c>
      <c r="F19" s="56" t="n">
        <f aca="false">D19-E19</f>
        <v>4.59999999999999</v>
      </c>
      <c r="G19" s="57" t="n">
        <f aca="false">D19*$C$5*(1+$C$9/100)</f>
        <v>5324</v>
      </c>
    </row>
    <row r="20" customFormat="false" ht="19.5" hidden="false" customHeight="true" outlineLevel="0" collapsed="false">
      <c r="B20" s="39" t="s">
        <v>72</v>
      </c>
      <c r="C20" s="40" t="s">
        <v>63</v>
      </c>
      <c r="D20" s="58" t="n">
        <f aca="false">'Dienstplan Monat'!AI13</f>
        <v>144</v>
      </c>
      <c r="E20" s="58" t="n">
        <f aca="false">'Dienstplan Monat'!AJ13</f>
        <v>128.6</v>
      </c>
      <c r="F20" s="38" t="n">
        <f aca="false">D20-E20</f>
        <v>15.4</v>
      </c>
      <c r="G20" s="57" t="n">
        <f aca="false">D20*$C$6*(1+$C$9/100)</f>
        <v>3484.8</v>
      </c>
    </row>
    <row r="21" customFormat="false" ht="21.75" hidden="false" customHeight="true" outlineLevel="0" collapsed="false">
      <c r="B21" s="59" t="s">
        <v>87</v>
      </c>
      <c r="C21" s="59"/>
      <c r="D21" s="46" t="n">
        <f aca="false">SUM(D13:D20)</f>
        <v>1048</v>
      </c>
      <c r="E21" s="46" t="n">
        <f aca="false">SUM(E13:E20)</f>
        <v>1049.9</v>
      </c>
      <c r="F21" s="47" t="n">
        <f aca="false">SUM(F13:F20)</f>
        <v>-1.90000000000001</v>
      </c>
      <c r="G21" s="60" t="n">
        <f aca="false">SUM(G13:G20)</f>
        <v>29243.28</v>
      </c>
    </row>
    <row r="22" customFormat="false" ht="7.5" hidden="false" customHeight="true" outlineLevel="0" collapsed="false"/>
    <row r="23" customFormat="false" ht="21.75" hidden="false" customHeight="true" outlineLevel="0" collapsed="false">
      <c r="B23" s="3" t="s">
        <v>88</v>
      </c>
      <c r="C23" s="3"/>
      <c r="D23" s="3"/>
    </row>
    <row r="24" customFormat="false" ht="19.5" hidden="false" customHeight="true" outlineLevel="0" collapsed="false">
      <c r="B24" s="4" t="s">
        <v>89</v>
      </c>
      <c r="C24" s="61" t="n">
        <f aca="false">G21</f>
        <v>29243.28</v>
      </c>
      <c r="D24" s="61"/>
      <c r="E24" s="52"/>
      <c r="F24" s="52"/>
      <c r="G24" s="52"/>
    </row>
    <row r="25" customFormat="false" ht="19.5" hidden="false" customHeight="true" outlineLevel="0" collapsed="false">
      <c r="B25" s="4" t="s">
        <v>90</v>
      </c>
      <c r="C25" s="61" t="n">
        <f aca="false">G21/D21</f>
        <v>27.903893129771</v>
      </c>
      <c r="D25" s="61"/>
      <c r="E25" s="52"/>
      <c r="F25" s="52"/>
      <c r="G25" s="52"/>
    </row>
    <row r="26" customFormat="false" ht="19.5" hidden="false" customHeight="true" outlineLevel="0" collapsed="false">
      <c r="B26" s="4" t="s">
        <v>91</v>
      </c>
      <c r="C26" s="62" t="n">
        <f aca="false">MAX(F21,0)</f>
        <v>0</v>
      </c>
      <c r="D26" s="62"/>
      <c r="E26" s="52"/>
      <c r="F26" s="52"/>
      <c r="G26" s="52"/>
    </row>
    <row r="27" customFormat="false" ht="19.5" hidden="false" customHeight="true" outlineLevel="0" collapsed="false">
      <c r="B27" s="4" t="s">
        <v>92</v>
      </c>
      <c r="C27" s="61" t="n">
        <f aca="false">MAX(F21,0)*$C$5*(1+$C$8/100)*(1+$C$9/100)</f>
        <v>0</v>
      </c>
      <c r="D27" s="61"/>
      <c r="E27" s="52"/>
      <c r="F27" s="52"/>
      <c r="G27" s="52"/>
    </row>
    <row r="28" customFormat="false" ht="19.5" hidden="false" customHeight="true" outlineLevel="0" collapsed="false">
      <c r="B28" s="4" t="s">
        <v>93</v>
      </c>
      <c r="C28" s="63" t="n">
        <f aca="false">D21/E21</f>
        <v>0.998190303838461</v>
      </c>
      <c r="D28" s="63"/>
      <c r="E28" s="52"/>
      <c r="F28" s="52"/>
      <c r="G28" s="52"/>
    </row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</sheetData>
  <mergeCells count="21">
    <mergeCell ref="B1:G1"/>
    <mergeCell ref="B2:G2"/>
    <mergeCell ref="B4:D4"/>
    <mergeCell ref="D5:G5"/>
    <mergeCell ref="D6:G6"/>
    <mergeCell ref="D7:G7"/>
    <mergeCell ref="D8:G8"/>
    <mergeCell ref="D9:G9"/>
    <mergeCell ref="B11:D11"/>
    <mergeCell ref="B21:C21"/>
    <mergeCell ref="B23:D23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1:C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5"/>
    <col collapsed="false" customWidth="true" hidden="false" outlineLevel="0" max="3" min="3" style="0" width="55"/>
    <col collapsed="false" customWidth="true" hidden="false" outlineLevel="0" max="4" min="4" style="0" width="3"/>
  </cols>
  <sheetData>
    <row r="1" customFormat="false" ht="33.75" hidden="false" customHeight="true" outlineLevel="0" collapsed="false">
      <c r="B1" s="1" t="s">
        <v>94</v>
      </c>
      <c r="C1" s="1"/>
    </row>
    <row r="2" customFormat="false" ht="18" hidden="false" customHeight="true" outlineLevel="0" collapsed="false">
      <c r="B2" s="2" t="s">
        <v>95</v>
      </c>
      <c r="C2" s="2"/>
    </row>
    <row r="3" customFormat="false" ht="18" hidden="false" customHeight="true" outlineLevel="0" collapsed="false"/>
    <row r="4" customFormat="false" ht="36" hidden="false" customHeight="true" outlineLevel="0" collapsed="false">
      <c r="B4" s="64" t="s">
        <v>96</v>
      </c>
      <c r="C4" s="7" t="s">
        <v>97</v>
      </c>
    </row>
    <row r="5" customFormat="false" ht="36" hidden="false" customHeight="true" outlineLevel="0" collapsed="false">
      <c r="B5" s="65" t="s">
        <v>98</v>
      </c>
      <c r="C5" s="4" t="s">
        <v>99</v>
      </c>
    </row>
    <row r="6" customFormat="false" ht="36" hidden="false" customHeight="true" outlineLevel="0" collapsed="false">
      <c r="B6" s="64" t="s">
        <v>100</v>
      </c>
      <c r="C6" s="7" t="s">
        <v>101</v>
      </c>
    </row>
    <row r="7" customFormat="false" ht="36" hidden="false" customHeight="true" outlineLevel="0" collapsed="false">
      <c r="B7" s="65" t="s">
        <v>102</v>
      </c>
      <c r="C7" s="4" t="s">
        <v>103</v>
      </c>
    </row>
    <row r="8" customFormat="false" ht="36" hidden="false" customHeight="true" outlineLevel="0" collapsed="false">
      <c r="B8" s="64" t="s">
        <v>104</v>
      </c>
      <c r="C8" s="7" t="s">
        <v>105</v>
      </c>
    </row>
    <row r="9" customFormat="false" ht="36" hidden="false" customHeight="true" outlineLevel="0" collapsed="false">
      <c r="B9" s="65" t="s">
        <v>106</v>
      </c>
      <c r="C9" s="4" t="s">
        <v>107</v>
      </c>
    </row>
    <row r="10" customFormat="false" ht="18" hidden="false" customHeight="true" outlineLevel="0" collapsed="false"/>
    <row r="11" customFormat="false" ht="24" hidden="false" customHeight="true" outlineLevel="0" collapsed="false">
      <c r="B11" s="66" t="s">
        <v>108</v>
      </c>
      <c r="C11" s="66"/>
    </row>
    <row r="12" customFormat="false" ht="19.5" hidden="false" customHeight="true" outlineLevel="0" collapsed="false">
      <c r="B12" s="67" t="s">
        <v>109</v>
      </c>
      <c r="C12" s="68" t="s">
        <v>110</v>
      </c>
    </row>
    <row r="13" customFormat="false" ht="19.5" hidden="false" customHeight="true" outlineLevel="0" collapsed="false">
      <c r="B13" s="69" t="s">
        <v>111</v>
      </c>
      <c r="C13" s="7" t="s">
        <v>112</v>
      </c>
    </row>
    <row r="14" customFormat="false" ht="19.5" hidden="false" customHeight="true" outlineLevel="0" collapsed="false">
      <c r="B14" s="70" t="s">
        <v>113</v>
      </c>
      <c r="C14" s="71" t="s">
        <v>114</v>
      </c>
    </row>
    <row r="15" customFormat="false" ht="19.5" hidden="false" customHeight="true" outlineLevel="0" collapsed="false">
      <c r="B15" s="72" t="s">
        <v>115</v>
      </c>
      <c r="C15" s="73" t="s">
        <v>116</v>
      </c>
    </row>
    <row r="16" customFormat="false" ht="19.5" hidden="false" customHeight="true" outlineLevel="0" collapsed="false">
      <c r="B16" s="74" t="s">
        <v>117</v>
      </c>
      <c r="C16" s="75" t="s">
        <v>118</v>
      </c>
    </row>
    <row r="17" customFormat="false" ht="19.5" hidden="false" customHeight="true" outlineLevel="0" collapsed="false">
      <c r="B17" s="67" t="s">
        <v>119</v>
      </c>
      <c r="C17" s="68" t="s">
        <v>120</v>
      </c>
    </row>
    <row r="18" customFormat="false" ht="19.5" hidden="false" customHeight="true" outlineLevel="0" collapsed="false">
      <c r="B18" s="76" t="s">
        <v>121</v>
      </c>
      <c r="C18" s="4" t="s">
        <v>122</v>
      </c>
    </row>
    <row r="19" customFormat="false" ht="18" hidden="false" customHeight="true" outlineLevel="0" collapsed="false"/>
    <row r="20" customFormat="false" ht="24" hidden="false" customHeight="true" outlineLevel="0" collapsed="false">
      <c r="B20" s="66" t="s">
        <v>123</v>
      </c>
      <c r="C20" s="66"/>
    </row>
    <row r="21" customFormat="false" ht="19.5" hidden="false" customHeight="true" outlineLevel="0" collapsed="false">
      <c r="B21" s="4" t="s">
        <v>124</v>
      </c>
      <c r="C21" s="4" t="s">
        <v>125</v>
      </c>
    </row>
    <row r="22" customFormat="false" ht="19.5" hidden="false" customHeight="true" outlineLevel="0" collapsed="false">
      <c r="B22" s="4" t="s">
        <v>126</v>
      </c>
      <c r="C22" s="4" t="s">
        <v>127</v>
      </c>
    </row>
    <row r="23" customFormat="false" ht="19.5" hidden="false" customHeight="true" outlineLevel="0" collapsed="false">
      <c r="B23" s="4" t="s">
        <v>128</v>
      </c>
      <c r="C23" s="4" t="s">
        <v>129</v>
      </c>
    </row>
    <row r="24" customFormat="false" ht="19.5" hidden="false" customHeight="true" outlineLevel="0" collapsed="false">
      <c r="B24" s="4" t="s">
        <v>130</v>
      </c>
      <c r="C24" s="4" t="s">
        <v>131</v>
      </c>
    </row>
    <row r="25" customFormat="false" ht="19.5" hidden="false" customHeight="true" outlineLevel="0" collapsed="false">
      <c r="B25" s="4" t="s">
        <v>132</v>
      </c>
      <c r="C25" s="4" t="s">
        <v>133</v>
      </c>
    </row>
    <row r="26" customFormat="false" ht="18" hidden="false" customHeight="true" outlineLevel="0" collapsed="false"/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/>
    <row r="31" customFormat="false" ht="18" hidden="false" customHeight="true" outlineLevel="0" collapsed="false"/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  <row r="45" customFormat="false" ht="18" hidden="false" customHeight="true" outlineLevel="0" collapsed="false"/>
    <row r="46" customFormat="false" ht="18" hidden="false" customHeight="true" outlineLevel="0" collapsed="false"/>
    <row r="47" customFormat="false" ht="18" hidden="false" customHeight="true" outlineLevel="0" collapsed="false"/>
    <row r="48" customFormat="false" ht="18" hidden="false" customHeight="true" outlineLevel="0" collapsed="false"/>
    <row r="49" customFormat="false" ht="18" hidden="false" customHeight="true" outlineLevel="0" collapsed="false"/>
    <row r="50" customFormat="false" ht="18" hidden="false" customHeight="true" outlineLevel="0" collapsed="false"/>
    <row r="51" customFormat="false" ht="18" hidden="false" customHeight="true" outlineLevel="0" collapsed="false"/>
    <row r="52" customFormat="false" ht="18" hidden="false" customHeight="true" outlineLevel="0" collapsed="false"/>
    <row r="53" customFormat="false" ht="18" hidden="false" customHeight="true" outlineLevel="0" collapsed="false"/>
    <row r="54" customFormat="false" ht="18" hidden="false" customHeight="true" outlineLevel="0" collapsed="false"/>
  </sheetData>
  <mergeCells count="4">
    <mergeCell ref="B1:C1"/>
    <mergeCell ref="B2:C2"/>
    <mergeCell ref="B11:C11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2026-03-16T08:35:03Z</dcterms:created>
  <dc:creator>openpyxl</dc:creator>
  <dc:description/>
  <dc:language>en-US</dc:language>
  <cp:lastModifiedBy/>
  <dcterms:modified xsi:type="dcterms:W3CDTF">2026-03-16T08:35:03Z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