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ingabedaten" sheetId="1" state="visible" r:id="rId2"/>
    <sheet name="Flächenübersicht" sheetId="2" state="visible" r:id="rId3"/>
    <sheet name="Diagramme" sheetId="3" state="visible" r:id="rId4"/>
    <sheet name="DIN 277 Info" sheetId="4" state="visible" r:id="rId5"/>
    <sheet name="Vergleich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<sst xmlns="http://schemas.openxmlformats.org/spreadsheetml/2006/main" count="184" uniqueCount="132">
  <si>
    <t xml:space="preserve">Wohnflächenberechnung nach DIN 277:2021-08</t>
  </si>
  <si>
    <t xml:space="preserve">Objektdaten</t>
  </si>
  <si>
    <t xml:space="preserve">Objektname:</t>
  </si>
  <si>
    <t xml:space="preserve">Beispielprojekt</t>
  </si>
  <si>
    <t xml:space="preserve">Adresse:</t>
  </si>
  <si>
    <t xml:space="preserve">Musterstraße 1, 12345 Berlin</t>
  </si>
  <si>
    <t xml:space="preserve">Bauherr:</t>
  </si>
  <si>
    <t xml:space="preserve">Max Mustermann</t>
  </si>
  <si>
    <t xml:space="preserve">Bearbeiter:</t>
  </si>
  <si>
    <t xml:space="preserve">Architekt GmbH</t>
  </si>
  <si>
    <t xml:space="preserve">Datum:</t>
  </si>
  <si>
    <t xml:space="preserve">Raumdaten eingeben</t>
  </si>
  <si>
    <t xml:space="preserve">Nr.</t>
  </si>
  <si>
    <t xml:space="preserve">Bereich/Raum</t>
  </si>
  <si>
    <t xml:space="preserve">Nutzungsart</t>
  </si>
  <si>
    <t xml:space="preserve">Länge (m)</t>
  </si>
  <si>
    <t xml:space="preserve">Breite (m)</t>
  </si>
  <si>
    <t xml:space="preserve">Grundfläche (m²)</t>
  </si>
  <si>
    <t xml:space="preserve">Anrechnungs-
faktor</t>
  </si>
  <si>
    <t xml:space="preserve">Anrechenbare
Fläche (m²)</t>
  </si>
  <si>
    <t xml:space="preserve">Wohnung 1 - Wohnzimmer</t>
  </si>
  <si>
    <t xml:space="preserve">NUF 1 - Wohnen</t>
  </si>
  <si>
    <t xml:space="preserve">Wohnung 1 - Schlafzimmer</t>
  </si>
  <si>
    <t xml:space="preserve">Wohnung 1 - Küche</t>
  </si>
  <si>
    <t xml:space="preserve">Wohnung 1 - Bad</t>
  </si>
  <si>
    <t xml:space="preserve">NUF 7 - Sonstige</t>
  </si>
  <si>
    <t xml:space="preserve">Wohnung 1 - Flur</t>
  </si>
  <si>
    <t xml:space="preserve">VF - Verkehr</t>
  </si>
  <si>
    <t xml:space="preserve">Wohnung 1 - Balkon</t>
  </si>
  <si>
    <t xml:space="preserve">Wohnung 1 - Dachschräge &lt;1m</t>
  </si>
  <si>
    <t xml:space="preserve">Wohnung 1 - Dachschräge 1-2m</t>
  </si>
  <si>
    <t xml:space="preserve">Keller</t>
  </si>
  <si>
    <t xml:space="preserve">NUF 4 - Lager</t>
  </si>
  <si>
    <t xml:space="preserve">Technikraum</t>
  </si>
  <si>
    <t xml:space="preserve">TF - Technik</t>
  </si>
  <si>
    <t xml:space="preserve">Treppenhaus</t>
  </si>
  <si>
    <t xml:space="preserve">Außenwände</t>
  </si>
  <si>
    <t xml:space="preserve">KGF - Konstruktion</t>
  </si>
  <si>
    <t xml:space="preserve">Innenwände</t>
  </si>
  <si>
    <t xml:space="preserve">SUMME</t>
  </si>
  <si>
    <t xml:space="preserve">Flächenübersicht nach DIN 277</t>
  </si>
  <si>
    <t xml:space="preserve">Hauptflächengliederung</t>
  </si>
  <si>
    <t xml:space="preserve">Flächenart</t>
  </si>
  <si>
    <t xml:space="preserve">Abkürzung</t>
  </si>
  <si>
    <t xml:space="preserve">Fläche (m²)</t>
  </si>
  <si>
    <t xml:space="preserve">Anteil an BGF</t>
  </si>
  <si>
    <t xml:space="preserve">Nutzungsfläche</t>
  </si>
  <si>
    <t xml:space="preserve">NUF</t>
  </si>
  <si>
    <t xml:space="preserve">Technikfläche</t>
  </si>
  <si>
    <t xml:space="preserve">TF</t>
  </si>
  <si>
    <t xml:space="preserve">Verkehrsfläche</t>
  </si>
  <si>
    <t xml:space="preserve">VF</t>
  </si>
  <si>
    <t xml:space="preserve">Netto-Raumfläche</t>
  </si>
  <si>
    <t xml:space="preserve">NRF</t>
  </si>
  <si>
    <t xml:space="preserve">Konstruktions-Grundfläche</t>
  </si>
  <si>
    <t xml:space="preserve">KGF</t>
  </si>
  <si>
    <t xml:space="preserve">Brutto-Grundfläche</t>
  </si>
  <si>
    <t xml:space="preserve">BGF</t>
  </si>
  <si>
    <t xml:space="preserve">Nutzungsflächen nach Nutzungsart (NUF 1-7)</t>
  </si>
  <si>
    <t xml:space="preserve">Beschreibung</t>
  </si>
  <si>
    <t xml:space="preserve">Anteil an NUF</t>
  </si>
  <si>
    <t xml:space="preserve">NUF 1</t>
  </si>
  <si>
    <t xml:space="preserve">Wohnen und Aufenthalt</t>
  </si>
  <si>
    <t xml:space="preserve">NUF 2</t>
  </si>
  <si>
    <t xml:space="preserve">Büroarbeit</t>
  </si>
  <si>
    <t xml:space="preserve">NUF 3</t>
  </si>
  <si>
    <t xml:space="preserve">Produktion</t>
  </si>
  <si>
    <t xml:space="preserve">NUF 4</t>
  </si>
  <si>
    <t xml:space="preserve">Lagern und Verteilen</t>
  </si>
  <si>
    <t xml:space="preserve">NUF 5</t>
  </si>
  <si>
    <t xml:space="preserve">Bildung und Kultur</t>
  </si>
  <si>
    <t xml:space="preserve">NUF 6</t>
  </si>
  <si>
    <t xml:space="preserve">Heilen und Pflegen</t>
  </si>
  <si>
    <t xml:space="preserve">NUF 7</t>
  </si>
  <si>
    <t xml:space="preserve">Sonstige Nutzungen</t>
  </si>
  <si>
    <t xml:space="preserve">Gesamt NUF</t>
  </si>
  <si>
    <t xml:space="preserve">Flächenverteilung - Grafische Darstellung</t>
  </si>
  <si>
    <t xml:space="preserve">Daten für Diagramme</t>
  </si>
  <si>
    <t xml:space="preserve">Nutzungsarten</t>
  </si>
  <si>
    <t xml:space="preserve">NUF 2 - Büro</t>
  </si>
  <si>
    <t xml:space="preserve">NUF 3 - Produktion</t>
  </si>
  <si>
    <t xml:space="preserve">NUF 5 - Bildung</t>
  </si>
  <si>
    <t xml:space="preserve">NUF 6 - Heilen</t>
  </si>
  <si>
    <t xml:space="preserve">Informationen zur DIN 277:2021-08</t>
  </si>
  <si>
    <t xml:space="preserve">Grundformeln</t>
  </si>
  <si>
    <t xml:space="preserve">BGF = NRF + KGF</t>
  </si>
  <si>
    <t xml:space="preserve">Brutto-Grundfläche = Netto-Raumfläche + Konstruktions-Grundfläche</t>
  </si>
  <si>
    <t xml:space="preserve">NRF = NUF + TF + VF</t>
  </si>
  <si>
    <t xml:space="preserve">Netto-Raumfläche = Nutzungsfläche + Technikfläche + Verkehrsfläche</t>
  </si>
  <si>
    <t xml:space="preserve">Anrechnungsfaktoren (nach Anwendungsfall)</t>
  </si>
  <si>
    <t xml:space="preserve">DIN 277</t>
  </si>
  <si>
    <t xml:space="preserve">WoFlV (Wohnfläche)</t>
  </si>
  <si>
    <t xml:space="preserve">Wohnfläche (Raumhöhe &gt;2m)</t>
  </si>
  <si>
    <t xml:space="preserve">100%</t>
  </si>
  <si>
    <t xml:space="preserve">Balkone / Terrassen</t>
  </si>
  <si>
    <t xml:space="preserve">25-50%</t>
  </si>
  <si>
    <t xml:space="preserve">Kellerräume</t>
  </si>
  <si>
    <t xml:space="preserve">0%</t>
  </si>
  <si>
    <t xml:space="preserve">Dachschrägen unter 1m</t>
  </si>
  <si>
    <t xml:space="preserve">Dachschrägen 1-2m</t>
  </si>
  <si>
    <t xml:space="preserve">50%</t>
  </si>
  <si>
    <t xml:space="preserve">Dachschrägen über 2m</t>
  </si>
  <si>
    <t xml:space="preserve">Wintergärten (beheizt)</t>
  </si>
  <si>
    <t xml:space="preserve">Wintergärten (unbeheizt)</t>
  </si>
  <si>
    <t xml:space="preserve">Die sieben Nutzungsarten nach DIN 277</t>
  </si>
  <si>
    <t xml:space="preserve">Kategorie</t>
  </si>
  <si>
    <t xml:space="preserve">Bezeichnung</t>
  </si>
  <si>
    <t xml:space="preserve">Beispiele</t>
  </si>
  <si>
    <t xml:space="preserve">Wohnräume, Schlafräume, Küchen, Aufenthaltsräume</t>
  </si>
  <si>
    <t xml:space="preserve">Büroräume, Besprechungsräume</t>
  </si>
  <si>
    <t xml:space="preserve">Werkstätten, Labore</t>
  </si>
  <si>
    <t xml:space="preserve">Lagerräume, Archive</t>
  </si>
  <si>
    <t xml:space="preserve">Unterrichtsräume, Bibliotheken</t>
  </si>
  <si>
    <t xml:space="preserve">Behandlungsräume, Pflegeeinrichtungen</t>
  </si>
  <si>
    <t xml:space="preserve">Sanitärräume, Abstellräume, Müllsammelräume</t>
  </si>
  <si>
    <t xml:space="preserve">⚠️ Wichtiger Hinweis</t>
  </si>
  <si>
    <t xml:space="preserve">Die DIN 277 kennt den Begriff "Wohnfläche" nicht direkt. Sie ermittelt Nutz- und Verkehrsflächen. Für Mietverträge und den sozialen Wohnungsbau ist die Wohnflächenverordnung (WoFlV) die rechtlich relevante Grundlage. Bei der DIN 277 werden alle Flächen zu 100% angerechnet, während die WoFlV verschiedene Anrechnungsfaktoren vorsieht.</t>
  </si>
  <si>
    <t xml:space="preserve">Vergleichsrechner: DIN 277 vs. Wohnflächenverordnung</t>
  </si>
  <si>
    <t xml:space="preserve">Eingabe der Raumflächen</t>
  </si>
  <si>
    <t xml:space="preserve">Raum/Bereich</t>
  </si>
  <si>
    <t xml:space="preserve">Faktor DIN 277</t>
  </si>
  <si>
    <t xml:space="preserve">Fläche DIN 277</t>
  </si>
  <si>
    <t xml:space="preserve">Faktor WoFlV</t>
  </si>
  <si>
    <t xml:space="preserve">Fläche WoFlV</t>
  </si>
  <si>
    <t xml:space="preserve">Wohnräume (normale Höhe)</t>
  </si>
  <si>
    <t xml:space="preserve">Balkon/Terrasse</t>
  </si>
  <si>
    <t xml:space="preserve">Wintergarten (unbeheizt)</t>
  </si>
  <si>
    <t xml:space="preserve">Ergebnis</t>
  </si>
  <si>
    <t xml:space="preserve">Fläche nach DIN 277:</t>
  </si>
  <si>
    <t xml:space="preserve">Fläche nach WoFlV:</t>
  </si>
  <si>
    <t xml:space="preserve">Differenz:</t>
  </si>
  <si>
    <t xml:space="preserve">Differenz (%):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</si>
</sst>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/dd/yy"/>
    <numFmt numFmtId="166" formatCode="0.00"/>
    <numFmt numFmtId="167" formatCode="0%"/>
    <numFmt numFmtId="168" formatCode="0.0%"/>
    <numFmt numFmtId="169" formatCode="0.00&quot; m²&quot;"/>
  </numFmts>
  <fonts count="1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73763"/>
      <name val="Arial"/>
      <family val="0"/>
      <charset val="1"/>
    </font>
    <font>
      <b val="true"/>
      <sz val="12"/>
      <color rgb="FF073763"/>
      <name val="Arial"/>
      <family val="0"/>
      <charset val="1"/>
    </font>
    <font>
      <sz val="1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1"/>
      <name val="Arial"/>
      <family val="0"/>
      <charset val="1"/>
    </font>
    <font>
      <b val="true"/>
      <sz val="11"/>
      <color rgb="FFFF0000"/>
      <name val="Arial"/>
      <family val="0"/>
      <charset val="1"/>
    </font>
    <font>
      <b val="true"/>
      <sz val="12"/>
      <color rgb="FF0EA5E9"/>
      <name val="Arial"/>
      <family val="0"/>
      <charset val="1"/>
    </font>
    <font>
      <b val="true"/>
      <sz val="12"/>
      <color rgb="FFFF000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E8F4FD"/>
        <bgColor rgb="FFFFFFFF"/>
      </patternFill>
    </fill>
    <fill>
      <patternFill patternType="solid">
        <fgColor rgb="FF073763"/>
        <bgColor rgb="FF333333"/>
      </patternFill>
    </fill>
    <fill>
      <patternFill patternType="solid">
        <fgColor rgb="FFD9EAD3"/>
        <bgColor rgb="FFD9D9D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4F81BD"/>
      <rgbColor rgb="FFC0C0C0"/>
      <rgbColor rgb="FF8064A2"/>
      <rgbColor rgb="FF93A9CE"/>
      <rgbColor rgb="FFAB4744"/>
      <rgbColor rgb="FFFFFFCC"/>
      <rgbColor rgb="FFE8F4FD"/>
      <rgbColor rgb="FF660066"/>
      <rgbColor rgb="FFDC853E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EA5E9"/>
      <rgbColor rgb="FFCCFFFF"/>
      <rgbColor rgb="FFD9EAD3"/>
      <rgbColor rgb="FFFFFF99"/>
      <rgbColor rgb="FF99CCFF"/>
      <rgbColor rgb="FFFF99CC"/>
      <rgbColor rgb="FFCC99FF"/>
      <rgbColor rgb="FFFFCC99"/>
      <rgbColor rgb="FF4672A8"/>
      <rgbColor rgb="FF33CCCC"/>
      <rgbColor rgb="FF9BBB59"/>
      <rgbColor rgb="FFFFCC00"/>
      <rgbColor rgb="FFFF9900"/>
      <rgbColor rgb="FFFF6600"/>
      <rgbColor rgb="FF725990"/>
      <rgbColor rgb="FF8AA64F"/>
      <rgbColor rgb="FF073763"/>
      <rgbColor rgb="FF4299B0"/>
      <rgbColor rgb="FF003300"/>
      <rgbColor rgb="FF333300"/>
      <rgbColor rgb="FF993300"/>
      <rgbColor rgb="FFC0504D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Flächengliederung (NRF/KGF)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tx>
            <c:strRef>
              <c:f>Diagramme!B5</c:f>
              <c:strCache>
                <c:ptCount val="1"/>
                <c:pt idx="0">
                  <c:v>Fläche (m²)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4f81bd"/>
              </a:solidFill>
              <a:ln w="0">
                <a:noFill/>
              </a:ln>
            </c:spPr>
          </c:dPt>
          <c:dPt>
            <c:idx val="1"/>
            <c:spPr>
              <a:solidFill>
                <a:srgbClr val="c0504d"/>
              </a:solidFill>
              <a:ln w="0">
                <a:noFill/>
              </a:ln>
            </c:spPr>
          </c:dPt>
          <c:dPt>
            <c:idx val="2"/>
            <c:spPr>
              <a:solidFill>
                <a:srgbClr val="9bbb59"/>
              </a:solidFill>
              <a:ln w="0">
                <a:noFill/>
              </a:ln>
            </c:spPr>
          </c:dPt>
          <c:dPt>
            <c:idx val="3"/>
            <c:spPr>
              <a:solidFill>
                <a:srgbClr val="8064a2"/>
              </a:solidFill>
              <a:ln w="0">
                <a:noFill/>
              </a:ln>
            </c:spPr>
          </c:dPt>
          <c:dLbls>
            <c:dLbl>
              <c:idx val="0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2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3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bestFit"/>
            <c:showLegendKey val="1"/>
            <c:showVal val="1"/>
            <c:showCatName val="1"/>
            <c:showSerName val="1"/>
            <c:showPercent val="1"/>
            <c:separator>; </c:separator>
            <c:showLeaderLines val="1"/>
          </c:dLbls>
          <c:cat>
            <c:strRef>
              <c:f>Diagramme!$A$6:$A$9</c:f>
              <c:strCache>
                <c:ptCount val="4"/>
                <c:pt idx="0">
                  <c:v>NUF</c:v>
                </c:pt>
                <c:pt idx="1">
                  <c:v>TF</c:v>
                </c:pt>
                <c:pt idx="2">
                  <c:v>VF</c:v>
                </c:pt>
                <c:pt idx="3">
                  <c:v>KGF</c:v>
                </c:pt>
              </c:strCache>
            </c:strRef>
          </c:cat>
          <c:val>
            <c:numRef>
              <c:f>Diagramme!$B$6:$B$9</c:f>
              <c:numCache>
                <c:formatCode>General</c:formatCode>
                <c:ptCount val="4"/>
                <c:pt idx="0">
                  <c:v>64.65</c:v>
                </c:pt>
                <c:pt idx="1">
                  <c:v>4</c:v>
                </c:pt>
                <c:pt idx="2">
                  <c:v>12</c:v>
                </c:pt>
                <c:pt idx="3">
                  <c:v>0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Nutzungsflächenverteilung (NUF 1-7)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tx>
            <c:strRef>
              <c:f>Diagramme!B14</c:f>
              <c:strCache>
                <c:ptCount val="1"/>
                <c:pt idx="0">
                  <c:v>Fläche (m²)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4672a8"/>
              </a:solidFill>
              <a:ln w="0">
                <a:noFill/>
              </a:ln>
            </c:spPr>
          </c:dPt>
          <c:dPt>
            <c:idx val="1"/>
            <c:spPr>
              <a:solidFill>
                <a:srgbClr val="ab4744"/>
              </a:solidFill>
              <a:ln w="0">
                <a:noFill/>
              </a:ln>
            </c:spPr>
          </c:dPt>
          <c:dPt>
            <c:idx val="2"/>
            <c:spPr>
              <a:solidFill>
                <a:srgbClr val="8aa64f"/>
              </a:solidFill>
              <a:ln w="0">
                <a:noFill/>
              </a:ln>
            </c:spPr>
          </c:dPt>
          <c:dPt>
            <c:idx val="3"/>
            <c:spPr>
              <a:solidFill>
                <a:srgbClr val="725990"/>
              </a:solidFill>
              <a:ln w="0">
                <a:noFill/>
              </a:ln>
            </c:spPr>
          </c:dPt>
          <c:dPt>
            <c:idx val="4"/>
            <c:spPr>
              <a:solidFill>
                <a:srgbClr val="4299b0"/>
              </a:solidFill>
              <a:ln w="0">
                <a:noFill/>
              </a:ln>
            </c:spPr>
          </c:dPt>
          <c:dPt>
            <c:idx val="5"/>
            <c:spPr>
              <a:solidFill>
                <a:srgbClr val="dc853e"/>
              </a:solidFill>
              <a:ln w="0">
                <a:noFill/>
              </a:ln>
            </c:spPr>
          </c:dPt>
          <c:dPt>
            <c:idx val="6"/>
            <c:spPr>
              <a:solidFill>
                <a:srgbClr val="93a9ce"/>
              </a:solidFill>
              <a:ln w="0">
                <a:noFill/>
              </a:ln>
            </c:spPr>
          </c:dPt>
          <c:dLbls>
            <c:dLbl>
              <c:idx val="0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2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3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4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5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6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bestFit"/>
            <c:showLegendKey val="1"/>
            <c:showVal val="1"/>
            <c:showCatName val="1"/>
            <c:showSerName val="1"/>
            <c:showPercent val="1"/>
            <c:separator>; </c:separator>
            <c:showLeaderLines val="1"/>
          </c:dLbls>
          <c:cat>
            <c:strRef>
              <c:f>Diagramme!$A$15:$A$21</c:f>
              <c:strCache>
                <c:ptCount val="7"/>
                <c:pt idx="0">
                  <c:v>NUF 1 - Wohnen</c:v>
                </c:pt>
                <c:pt idx="1">
                  <c:v>NUF 2 - Büro</c:v>
                </c:pt>
                <c:pt idx="2">
                  <c:v>NUF 3 - Produktion</c:v>
                </c:pt>
                <c:pt idx="3">
                  <c:v>NUF 4 - Lager</c:v>
                </c:pt>
                <c:pt idx="4">
                  <c:v>NUF 5 - Bildung</c:v>
                </c:pt>
                <c:pt idx="5">
                  <c:v>NUF 6 - Heilen</c:v>
                </c:pt>
                <c:pt idx="6">
                  <c:v>NUF 7 - Sonstige</c:v>
                </c:pt>
              </c:strCache>
            </c:strRef>
          </c:cat>
          <c:val>
            <c:numRef>
              <c:f>Diagramme!$B$15:$B$21</c:f>
              <c:numCache>
                <c:formatCode>General</c:formatCode>
                <c:ptCount val="7"/>
                <c:pt idx="0">
                  <c:v>52.15</c:v>
                </c:pt>
                <c:pt idx="1">
                  <c:v>0</c:v>
                </c:pt>
                <c:pt idx="2">
                  <c:v>0</c:v>
                </c:pt>
                <c:pt idx="3">
                  <c:v>7.5</c:v>
                </c:pt>
                <c:pt idx="4">
                  <c:v>0</c:v>
                </c:pt>
                <c:pt idx="5">
                  <c:v>0</c:v>
                </c:pt>
                <c:pt idx="6">
                  <c:v>5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0</xdr:colOff>
      <xdr:row>2</xdr:row>
      <xdr:rowOff>0</xdr:rowOff>
    </xdr:from>
    <xdr:to>
      <xdr:col>10</xdr:col>
      <xdr:colOff>87840</xdr:colOff>
      <xdr:row>20</xdr:row>
      <xdr:rowOff>170640</xdr:rowOff>
    </xdr:to>
    <xdr:graphicFrame>
      <xdr:nvGraphicFramePr>
        <xdr:cNvPr id="0" name="Chart 1"/>
        <xdr:cNvGraphicFramePr/>
      </xdr:nvGraphicFramePr>
      <xdr:xfrm>
        <a:off x="3781440" y="380880"/>
        <a:ext cx="539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0</xdr:colOff>
      <xdr:row>17</xdr:row>
      <xdr:rowOff>0</xdr:rowOff>
    </xdr:from>
    <xdr:to>
      <xdr:col>10</xdr:col>
      <xdr:colOff>87840</xdr:colOff>
      <xdr:row>35</xdr:row>
      <xdr:rowOff>170640</xdr:rowOff>
    </xdr:to>
    <xdr:graphicFrame>
      <xdr:nvGraphicFramePr>
        <xdr:cNvPr id="1" name="Chart 2"/>
        <xdr:cNvGraphicFramePr/>
      </xdr:nvGraphicFramePr>
      <xdr:xfrm>
        <a:off x="3781440" y="3238560"/>
        <a:ext cx="539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28"/>
    <col collapsed="false" customWidth="true" hidden="false" outlineLevel="0" max="3" min="3" style="0" width="18"/>
    <col collapsed="false" customWidth="true" hidden="false" outlineLevel="0" max="5" min="4" style="0" width="12"/>
    <col collapsed="false" customWidth="true" hidden="false" outlineLevel="0" max="6" min="6" style="0" width="16"/>
    <col collapsed="false" customWidth="true" hidden="false" outlineLevel="0" max="7" min="7" style="0" width="14"/>
    <col collapsed="false" customWidth="true" hidden="false" outlineLevel="0" max="8" min="8" style="0" width="16"/>
  </cols>
  <sheetData>
    <row r="1" customFormat="false" ht="1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3" customFormat="false" ht="15" hidden="false" customHeight="false" outlineLevel="0" collapsed="false">
      <c r="A3" s="2" t="s">
        <v>1</v>
      </c>
      <c r="B3" s="2"/>
      <c r="C3" s="2"/>
      <c r="D3" s="2"/>
      <c r="E3" s="2"/>
      <c r="F3" s="2"/>
      <c r="G3" s="2"/>
    </row>
    <row r="4" customFormat="false" ht="15" hidden="false" customHeight="false" outlineLevel="0" collapsed="false">
      <c r="A4" s="3" t="s">
        <v>2</v>
      </c>
      <c r="B4" s="4" t="s">
        <v>3</v>
      </c>
      <c r="C4" s="4"/>
      <c r="D4" s="4"/>
    </row>
    <row r="5" customFormat="false" ht="15" hidden="false" customHeight="false" outlineLevel="0" collapsed="false">
      <c r="A5" s="3" t="s">
        <v>4</v>
      </c>
      <c r="B5" s="4" t="s">
        <v>5</v>
      </c>
      <c r="C5" s="4"/>
      <c r="D5" s="4"/>
    </row>
    <row r="6" customFormat="false" ht="15" hidden="false" customHeight="false" outlineLevel="0" collapsed="false">
      <c r="A6" s="3" t="s">
        <v>6</v>
      </c>
      <c r="B6" s="4" t="s">
        <v>7</v>
      </c>
      <c r="C6" s="4"/>
      <c r="D6" s="4"/>
    </row>
    <row r="7" customFormat="false" ht="15" hidden="false" customHeight="false" outlineLevel="0" collapsed="false">
      <c r="A7" s="3" t="s">
        <v>8</v>
      </c>
      <c r="B7" s="4" t="s">
        <v>9</v>
      </c>
      <c r="C7" s="4"/>
      <c r="D7" s="4"/>
    </row>
    <row r="8" customFormat="false" ht="15" hidden="false" customHeight="false" outlineLevel="0" collapsed="false">
      <c r="A8" s="3" t="s">
        <v>10</v>
      </c>
      <c r="B8" s="5" t="n">
        <f aca="true">TODAY()</f>
        <v>46050</v>
      </c>
      <c r="C8" s="5"/>
      <c r="D8" s="5"/>
    </row>
    <row r="10" customFormat="false" ht="15" hidden="false" customHeight="false" outlineLevel="0" collapsed="false">
      <c r="A10" s="2" t="s">
        <v>11</v>
      </c>
      <c r="B10" s="2"/>
      <c r="C10" s="2"/>
      <c r="D10" s="2"/>
      <c r="E10" s="2"/>
      <c r="F10" s="2"/>
      <c r="G10" s="2"/>
    </row>
    <row r="12" customFormat="false" ht="15" hidden="false" customHeight="false" outlineLevel="0" collapsed="false">
      <c r="A12" s="6" t="s">
        <v>12</v>
      </c>
      <c r="B12" s="6" t="s">
        <v>13</v>
      </c>
      <c r="C12" s="6" t="s">
        <v>14</v>
      </c>
      <c r="D12" s="6" t="s">
        <v>15</v>
      </c>
      <c r="E12" s="6" t="s">
        <v>16</v>
      </c>
      <c r="F12" s="6" t="s">
        <v>17</v>
      </c>
      <c r="G12" s="7" t="s">
        <v>18</v>
      </c>
      <c r="H12" s="7" t="s">
        <v>19</v>
      </c>
    </row>
    <row r="13" customFormat="false" ht="15" hidden="false" customHeight="false" outlineLevel="0" collapsed="false">
      <c r="A13" s="8" t="n">
        <v>1</v>
      </c>
      <c r="B13" s="9" t="s">
        <v>20</v>
      </c>
      <c r="C13" s="9" t="s">
        <v>21</v>
      </c>
      <c r="D13" s="10" t="n">
        <v>5.5</v>
      </c>
      <c r="E13" s="10" t="n">
        <v>4.2</v>
      </c>
      <c r="F13" s="11" t="n">
        <f aca="false">D13*E13</f>
        <v>23.1</v>
      </c>
      <c r="G13" s="12" t="n">
        <v>1</v>
      </c>
      <c r="H13" s="11" t="n">
        <f aca="false">F13*G13</f>
        <v>23.1</v>
      </c>
    </row>
    <row r="14" customFormat="false" ht="15" hidden="false" customHeight="false" outlineLevel="0" collapsed="false">
      <c r="A14" s="8" t="n">
        <v>2</v>
      </c>
      <c r="B14" s="9" t="s">
        <v>22</v>
      </c>
      <c r="C14" s="9" t="s">
        <v>21</v>
      </c>
      <c r="D14" s="10" t="n">
        <v>4</v>
      </c>
      <c r="E14" s="10" t="n">
        <v>3.5</v>
      </c>
      <c r="F14" s="11" t="n">
        <f aca="false">D14*E14</f>
        <v>14</v>
      </c>
      <c r="G14" s="12" t="n">
        <v>1</v>
      </c>
      <c r="H14" s="11" t="n">
        <f aca="false">F14*G14</f>
        <v>14</v>
      </c>
    </row>
    <row r="15" customFormat="false" ht="15" hidden="false" customHeight="false" outlineLevel="0" collapsed="false">
      <c r="A15" s="8" t="n">
        <v>3</v>
      </c>
      <c r="B15" s="9" t="s">
        <v>23</v>
      </c>
      <c r="C15" s="9" t="s">
        <v>21</v>
      </c>
      <c r="D15" s="10" t="n">
        <v>3.5</v>
      </c>
      <c r="E15" s="10" t="n">
        <v>2.8</v>
      </c>
      <c r="F15" s="11" t="n">
        <f aca="false">D15*E15</f>
        <v>9.8</v>
      </c>
      <c r="G15" s="12" t="n">
        <v>1</v>
      </c>
      <c r="H15" s="11" t="n">
        <f aca="false">F15*G15</f>
        <v>9.8</v>
      </c>
    </row>
    <row r="16" customFormat="false" ht="15" hidden="false" customHeight="false" outlineLevel="0" collapsed="false">
      <c r="A16" s="8" t="n">
        <v>4</v>
      </c>
      <c r="B16" s="9" t="s">
        <v>24</v>
      </c>
      <c r="C16" s="9" t="s">
        <v>25</v>
      </c>
      <c r="D16" s="10" t="n">
        <v>2.5</v>
      </c>
      <c r="E16" s="10" t="n">
        <v>2</v>
      </c>
      <c r="F16" s="11" t="n">
        <f aca="false">D16*E16</f>
        <v>5</v>
      </c>
      <c r="G16" s="12" t="n">
        <v>1</v>
      </c>
      <c r="H16" s="11" t="n">
        <f aca="false">F16*G16</f>
        <v>5</v>
      </c>
    </row>
    <row r="17" customFormat="false" ht="15" hidden="false" customHeight="false" outlineLevel="0" collapsed="false">
      <c r="A17" s="8" t="n">
        <v>5</v>
      </c>
      <c r="B17" s="9" t="s">
        <v>26</v>
      </c>
      <c r="C17" s="9" t="s">
        <v>27</v>
      </c>
      <c r="D17" s="10" t="n">
        <v>4</v>
      </c>
      <c r="E17" s="10" t="n">
        <v>1.5</v>
      </c>
      <c r="F17" s="11" t="n">
        <f aca="false">D17*E17</f>
        <v>6</v>
      </c>
      <c r="G17" s="12" t="n">
        <v>1</v>
      </c>
      <c r="H17" s="11" t="n">
        <f aca="false">F17*G17</f>
        <v>6</v>
      </c>
    </row>
    <row r="18" customFormat="false" ht="15" hidden="false" customHeight="false" outlineLevel="0" collapsed="false">
      <c r="A18" s="8" t="n">
        <v>6</v>
      </c>
      <c r="B18" s="9" t="s">
        <v>28</v>
      </c>
      <c r="C18" s="9" t="s">
        <v>21</v>
      </c>
      <c r="D18" s="10" t="n">
        <v>3</v>
      </c>
      <c r="E18" s="10" t="n">
        <v>1.5</v>
      </c>
      <c r="F18" s="11" t="n">
        <f aca="false">D18*E18</f>
        <v>4.5</v>
      </c>
      <c r="G18" s="12" t="n">
        <v>0.5</v>
      </c>
      <c r="H18" s="11" t="n">
        <f aca="false">F18*G18</f>
        <v>2.25</v>
      </c>
    </row>
    <row r="19" customFormat="false" ht="15" hidden="false" customHeight="false" outlineLevel="0" collapsed="false">
      <c r="A19" s="8" t="n">
        <v>7</v>
      </c>
      <c r="B19" s="9" t="s">
        <v>29</v>
      </c>
      <c r="C19" s="9" t="s">
        <v>21</v>
      </c>
      <c r="D19" s="10" t="n">
        <v>2</v>
      </c>
      <c r="E19" s="10" t="n">
        <v>1</v>
      </c>
      <c r="F19" s="11" t="n">
        <f aca="false">D19*E19</f>
        <v>2</v>
      </c>
      <c r="G19" s="12" t="n">
        <v>0</v>
      </c>
      <c r="H19" s="11" t="n">
        <f aca="false">F19*G19</f>
        <v>0</v>
      </c>
    </row>
    <row r="20" customFormat="false" ht="15" hidden="false" customHeight="false" outlineLevel="0" collapsed="false">
      <c r="A20" s="8" t="n">
        <v>8</v>
      </c>
      <c r="B20" s="9" t="s">
        <v>30</v>
      </c>
      <c r="C20" s="9" t="s">
        <v>21</v>
      </c>
      <c r="D20" s="10" t="n">
        <v>3</v>
      </c>
      <c r="E20" s="10" t="n">
        <v>2</v>
      </c>
      <c r="F20" s="11" t="n">
        <f aca="false">D20*E20</f>
        <v>6</v>
      </c>
      <c r="G20" s="12" t="n">
        <v>0.5</v>
      </c>
      <c r="H20" s="11" t="n">
        <f aca="false">F20*G20</f>
        <v>3</v>
      </c>
    </row>
    <row r="21" customFormat="false" ht="15" hidden="false" customHeight="false" outlineLevel="0" collapsed="false">
      <c r="A21" s="8" t="n">
        <v>9</v>
      </c>
      <c r="B21" s="9" t="s">
        <v>31</v>
      </c>
      <c r="C21" s="9" t="s">
        <v>32</v>
      </c>
      <c r="D21" s="10" t="n">
        <v>3</v>
      </c>
      <c r="E21" s="10" t="n">
        <v>2.5</v>
      </c>
      <c r="F21" s="11" t="n">
        <f aca="false">D21*E21</f>
        <v>7.5</v>
      </c>
      <c r="G21" s="12" t="n">
        <v>1</v>
      </c>
      <c r="H21" s="11" t="n">
        <f aca="false">F21*G21</f>
        <v>7.5</v>
      </c>
    </row>
    <row r="22" customFormat="false" ht="15" hidden="false" customHeight="false" outlineLevel="0" collapsed="false">
      <c r="A22" s="8" t="n">
        <v>10</v>
      </c>
      <c r="B22" s="9" t="s">
        <v>33</v>
      </c>
      <c r="C22" s="9" t="s">
        <v>34</v>
      </c>
      <c r="D22" s="10" t="n">
        <v>2</v>
      </c>
      <c r="E22" s="10" t="n">
        <v>2</v>
      </c>
      <c r="F22" s="11" t="n">
        <f aca="false">D22*E22</f>
        <v>4</v>
      </c>
      <c r="G22" s="12" t="n">
        <v>1</v>
      </c>
      <c r="H22" s="11" t="n">
        <f aca="false">F22*G22</f>
        <v>4</v>
      </c>
    </row>
    <row r="23" customFormat="false" ht="15" hidden="false" customHeight="false" outlineLevel="0" collapsed="false">
      <c r="A23" s="8" t="n">
        <v>11</v>
      </c>
      <c r="B23" s="9" t="s">
        <v>35</v>
      </c>
      <c r="C23" s="9" t="s">
        <v>27</v>
      </c>
      <c r="D23" s="10" t="n">
        <v>3</v>
      </c>
      <c r="E23" s="10" t="n">
        <v>2</v>
      </c>
      <c r="F23" s="11" t="n">
        <f aca="false">D23*E23</f>
        <v>6</v>
      </c>
      <c r="G23" s="12" t="n">
        <v>1</v>
      </c>
      <c r="H23" s="11" t="n">
        <f aca="false">F23*G23</f>
        <v>6</v>
      </c>
    </row>
    <row r="24" customFormat="false" ht="15" hidden="false" customHeight="false" outlineLevel="0" collapsed="false">
      <c r="A24" s="8" t="n">
        <v>12</v>
      </c>
      <c r="B24" s="9" t="s">
        <v>36</v>
      </c>
      <c r="C24" s="9" t="s">
        <v>37</v>
      </c>
      <c r="D24" s="10" t="n">
        <v>0</v>
      </c>
      <c r="E24" s="10" t="n">
        <v>0</v>
      </c>
      <c r="F24" s="11" t="n">
        <f aca="false">D24*E24</f>
        <v>0</v>
      </c>
      <c r="G24" s="12" t="n">
        <v>1</v>
      </c>
      <c r="H24" s="11" t="n">
        <f aca="false">F24*G24</f>
        <v>0</v>
      </c>
    </row>
    <row r="25" customFormat="false" ht="15" hidden="false" customHeight="false" outlineLevel="0" collapsed="false">
      <c r="A25" s="8" t="n">
        <v>13</v>
      </c>
      <c r="B25" s="9" t="s">
        <v>38</v>
      </c>
      <c r="C25" s="9" t="s">
        <v>37</v>
      </c>
      <c r="D25" s="10" t="n">
        <v>0</v>
      </c>
      <c r="E25" s="10" t="n">
        <v>0</v>
      </c>
      <c r="F25" s="11" t="n">
        <f aca="false">D25*E25</f>
        <v>0</v>
      </c>
      <c r="G25" s="12" t="n">
        <v>1</v>
      </c>
      <c r="H25" s="11" t="n">
        <f aca="false">F25*G25</f>
        <v>0</v>
      </c>
    </row>
    <row r="26" customFormat="false" ht="15" hidden="false" customHeight="false" outlineLevel="0" collapsed="false">
      <c r="A26" s="8" t="n">
        <v>14</v>
      </c>
      <c r="B26" s="13"/>
      <c r="C26" s="13"/>
      <c r="D26" s="13"/>
      <c r="E26" s="13"/>
      <c r="F26" s="14" t="n">
        <f aca="false">D26*E26</f>
        <v>0</v>
      </c>
      <c r="G26" s="15"/>
      <c r="H26" s="14" t="n">
        <f aca="false">F26*G26</f>
        <v>0</v>
      </c>
    </row>
    <row r="27" customFormat="false" ht="15" hidden="false" customHeight="false" outlineLevel="0" collapsed="false">
      <c r="A27" s="8" t="n">
        <v>15</v>
      </c>
      <c r="B27" s="13"/>
      <c r="C27" s="13"/>
      <c r="D27" s="13"/>
      <c r="E27" s="13"/>
      <c r="F27" s="14" t="n">
        <f aca="false">D27*E27</f>
        <v>0</v>
      </c>
      <c r="G27" s="15"/>
      <c r="H27" s="14" t="n">
        <f aca="false">F27*G27</f>
        <v>0</v>
      </c>
    </row>
    <row r="28" customFormat="false" ht="15" hidden="false" customHeight="false" outlineLevel="0" collapsed="false">
      <c r="A28" s="8" t="n">
        <v>16</v>
      </c>
      <c r="B28" s="13"/>
      <c r="C28" s="13"/>
      <c r="D28" s="13"/>
      <c r="E28" s="13"/>
      <c r="F28" s="14" t="n">
        <f aca="false">D28*E28</f>
        <v>0</v>
      </c>
      <c r="G28" s="15"/>
      <c r="H28" s="14" t="n">
        <f aca="false">F28*G28</f>
        <v>0</v>
      </c>
    </row>
    <row r="29" customFormat="false" ht="15" hidden="false" customHeight="false" outlineLevel="0" collapsed="false">
      <c r="A29" s="8" t="n">
        <v>17</v>
      </c>
      <c r="B29" s="13"/>
      <c r="C29" s="13"/>
      <c r="D29" s="13"/>
      <c r="E29" s="13"/>
      <c r="F29" s="14" t="n">
        <f aca="false">D29*E29</f>
        <v>0</v>
      </c>
      <c r="G29" s="15"/>
      <c r="H29" s="14" t="n">
        <f aca="false">F29*G29</f>
        <v>0</v>
      </c>
    </row>
    <row r="30" customFormat="false" ht="15" hidden="false" customHeight="false" outlineLevel="0" collapsed="false">
      <c r="A30" s="8" t="n">
        <v>18</v>
      </c>
      <c r="B30" s="13"/>
      <c r="C30" s="13"/>
      <c r="D30" s="13"/>
      <c r="E30" s="13"/>
      <c r="F30" s="14" t="n">
        <f aca="false">D30*E30</f>
        <v>0</v>
      </c>
      <c r="G30" s="15"/>
      <c r="H30" s="14" t="n">
        <f aca="false">F30*G30</f>
        <v>0</v>
      </c>
    </row>
    <row r="31" customFormat="false" ht="15" hidden="false" customHeight="false" outlineLevel="0" collapsed="false">
      <c r="A31" s="8" t="n">
        <v>19</v>
      </c>
      <c r="B31" s="13"/>
      <c r="C31" s="13"/>
      <c r="D31" s="13"/>
      <c r="E31" s="13"/>
      <c r="F31" s="14" t="n">
        <f aca="false">D31*E31</f>
        <v>0</v>
      </c>
      <c r="G31" s="15"/>
      <c r="H31" s="14" t="n">
        <f aca="false">F31*G31</f>
        <v>0</v>
      </c>
    </row>
    <row r="32" customFormat="false" ht="15" hidden="false" customHeight="false" outlineLevel="0" collapsed="false">
      <c r="A32" s="8" t="n">
        <v>20</v>
      </c>
      <c r="B32" s="13"/>
      <c r="C32" s="13"/>
      <c r="D32" s="13"/>
      <c r="E32" s="13"/>
      <c r="F32" s="14" t="n">
        <f aca="false">D32*E32</f>
        <v>0</v>
      </c>
      <c r="G32" s="15"/>
      <c r="H32" s="14" t="n">
        <f aca="false">F32*G32</f>
        <v>0</v>
      </c>
    </row>
    <row r="33" customFormat="false" ht="15" hidden="false" customHeight="false" outlineLevel="0" collapsed="false">
      <c r="A33" s="8" t="n">
        <v>21</v>
      </c>
      <c r="B33" s="13"/>
      <c r="C33" s="13"/>
      <c r="D33" s="13"/>
      <c r="E33" s="13"/>
      <c r="F33" s="14" t="n">
        <f aca="false">D33*E33</f>
        <v>0</v>
      </c>
      <c r="G33" s="15"/>
      <c r="H33" s="14" t="n">
        <f aca="false">F33*G33</f>
        <v>0</v>
      </c>
    </row>
    <row r="34" customFormat="false" ht="15" hidden="false" customHeight="false" outlineLevel="0" collapsed="false">
      <c r="A34" s="8" t="n">
        <v>22</v>
      </c>
      <c r="B34" s="13"/>
      <c r="C34" s="13"/>
      <c r="D34" s="13"/>
      <c r="E34" s="13"/>
      <c r="F34" s="14" t="n">
        <f aca="false">D34*E34</f>
        <v>0</v>
      </c>
      <c r="G34" s="15"/>
      <c r="H34" s="14" t="n">
        <f aca="false">F34*G34</f>
        <v>0</v>
      </c>
    </row>
    <row r="35" customFormat="false" ht="15" hidden="false" customHeight="false" outlineLevel="0" collapsed="false">
      <c r="A35" s="8" t="n">
        <v>23</v>
      </c>
      <c r="B35" s="13"/>
      <c r="C35" s="13"/>
      <c r="D35" s="13"/>
      <c r="E35" s="13"/>
      <c r="F35" s="14" t="n">
        <f aca="false">D35*E35</f>
        <v>0</v>
      </c>
      <c r="G35" s="15"/>
      <c r="H35" s="14" t="n">
        <f aca="false">F35*G35</f>
        <v>0</v>
      </c>
    </row>
    <row r="37" customFormat="false" ht="15" hidden="false" customHeight="false" outlineLevel="0" collapsed="false">
      <c r="A37" s="16" t="s">
        <v>39</v>
      </c>
      <c r="B37" s="16"/>
      <c r="C37" s="16"/>
      <c r="D37" s="16"/>
      <c r="E37" s="16"/>
      <c r="F37" s="17" t="n">
        <f aca="false">SUM(F13:F36)</f>
        <v>87.9</v>
      </c>
      <c r="G37" s="18"/>
      <c r="H37" s="17" t="n">
        <f aca="false">SUM(H13:H36)</f>
        <v>80.65</v>
      </c>
    </row>
  </sheetData>
  <mergeCells count="9">
    <mergeCell ref="A1:G1"/>
    <mergeCell ref="A3:G3"/>
    <mergeCell ref="B4:D4"/>
    <mergeCell ref="B5:D5"/>
    <mergeCell ref="B6:D6"/>
    <mergeCell ref="B7:D7"/>
    <mergeCell ref="B8:D8"/>
    <mergeCell ref="A10:G10"/>
    <mergeCell ref="A37:E3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24"/>
    <col collapsed="false" customWidth="true" hidden="false" outlineLevel="0" max="4" min="3" style="0" width="14"/>
  </cols>
  <sheetData>
    <row r="1" customFormat="false" ht="15" hidden="false" customHeight="false" outlineLevel="0" collapsed="false">
      <c r="A1" s="1" t="s">
        <v>40</v>
      </c>
      <c r="B1" s="1"/>
      <c r="C1" s="1"/>
      <c r="D1" s="1"/>
      <c r="E1" s="1"/>
    </row>
    <row r="3" customFormat="false" ht="15" hidden="false" customHeight="false" outlineLevel="0" collapsed="false">
      <c r="A3" s="19" t="s">
        <v>41</v>
      </c>
    </row>
    <row r="5" customFormat="false" ht="15" hidden="false" customHeight="false" outlineLevel="0" collapsed="false">
      <c r="A5" s="6" t="s">
        <v>42</v>
      </c>
      <c r="B5" s="6" t="s">
        <v>43</v>
      </c>
      <c r="C5" s="6" t="s">
        <v>44</v>
      </c>
      <c r="D5" s="6" t="s">
        <v>45</v>
      </c>
    </row>
    <row r="6" customFormat="false" ht="15" hidden="false" customHeight="false" outlineLevel="0" collapsed="false">
      <c r="A6" s="20" t="s">
        <v>46</v>
      </c>
      <c r="B6" s="20" t="s">
        <v>47</v>
      </c>
      <c r="C6" s="21" t="n">
        <f aca="false">SUMIF(Eingabedaten!$C$13:$C$36,"NUF*",Eingabedaten!$H$13:$H$36)</f>
        <v>64.65</v>
      </c>
      <c r="D6" s="22" t="n">
        <f aca="false">IF(C9&gt;0,C6/C9,0)</f>
        <v>0.801611903285803</v>
      </c>
    </row>
    <row r="7" customFormat="false" ht="15" hidden="false" customHeight="false" outlineLevel="0" collapsed="false">
      <c r="A7" s="20" t="s">
        <v>48</v>
      </c>
      <c r="B7" s="20" t="s">
        <v>49</v>
      </c>
      <c r="C7" s="21" t="n">
        <f aca="false">SUMIF(Eingabedaten!$C$13:$C$36,"TF*",Eingabedaten!$H$13:$H$36)</f>
        <v>4</v>
      </c>
      <c r="D7" s="22" t="n">
        <f aca="false">IF(C9&gt;0,C7/C9,0)</f>
        <v>0.0495970241785493</v>
      </c>
    </row>
    <row r="8" customFormat="false" ht="15" hidden="false" customHeight="false" outlineLevel="0" collapsed="false">
      <c r="A8" s="20" t="s">
        <v>50</v>
      </c>
      <c r="B8" s="20" t="s">
        <v>51</v>
      </c>
      <c r="C8" s="21" t="n">
        <f aca="false">SUMIF(Eingabedaten!$C$13:$C$36,"VF*",Eingabedaten!$H$13:$H$36)</f>
        <v>12</v>
      </c>
      <c r="D8" s="22" t="n">
        <f aca="false">IF(C9&gt;0,C8/C9,0)</f>
        <v>0.148791072535648</v>
      </c>
    </row>
    <row r="9" customFormat="false" ht="15" hidden="false" customHeight="false" outlineLevel="0" collapsed="false">
      <c r="A9" s="16" t="s">
        <v>52</v>
      </c>
      <c r="B9" s="16" t="s">
        <v>53</v>
      </c>
      <c r="C9" s="23" t="n">
        <f aca="false">SUM(C6:C8)</f>
        <v>80.65</v>
      </c>
      <c r="D9" s="24" t="n">
        <f aca="false">IF(C11&gt;0,C9/C11,0)</f>
        <v>1</v>
      </c>
    </row>
    <row r="10" customFormat="false" ht="15" hidden="false" customHeight="false" outlineLevel="0" collapsed="false">
      <c r="A10" s="20" t="s">
        <v>54</v>
      </c>
      <c r="B10" s="20" t="s">
        <v>55</v>
      </c>
      <c r="C10" s="21" t="n">
        <f aca="false">SUMIF(Eingabedaten!$C$13:$C$36,"KGF*",Eingabedaten!$H$13:$H$36)</f>
        <v>0</v>
      </c>
      <c r="D10" s="22" t="n">
        <f aca="false">IF(C11&gt;0,C10/C11,0)</f>
        <v>0</v>
      </c>
    </row>
    <row r="11" customFormat="false" ht="15" hidden="false" customHeight="false" outlineLevel="0" collapsed="false">
      <c r="A11" s="16" t="s">
        <v>56</v>
      </c>
      <c r="B11" s="16" t="s">
        <v>57</v>
      </c>
      <c r="C11" s="23" t="n">
        <f aca="false">C9+C10</f>
        <v>80.65</v>
      </c>
      <c r="D11" s="24" t="n">
        <f aca="false">1</f>
        <v>1</v>
      </c>
    </row>
    <row r="14" customFormat="false" ht="15" hidden="false" customHeight="false" outlineLevel="0" collapsed="false">
      <c r="A14" s="19" t="s">
        <v>58</v>
      </c>
    </row>
    <row r="16" customFormat="false" ht="15" hidden="false" customHeight="false" outlineLevel="0" collapsed="false">
      <c r="A16" s="6" t="s">
        <v>14</v>
      </c>
      <c r="B16" s="6" t="s">
        <v>59</v>
      </c>
      <c r="C16" s="6" t="s">
        <v>44</v>
      </c>
      <c r="D16" s="6" t="s">
        <v>60</v>
      </c>
    </row>
    <row r="17" customFormat="false" ht="15" hidden="false" customHeight="false" outlineLevel="0" collapsed="false">
      <c r="A17" s="25" t="s">
        <v>61</v>
      </c>
      <c r="B17" s="26" t="s">
        <v>62</v>
      </c>
      <c r="C17" s="27" t="n">
        <f aca="false">SUMIF(Eingabedaten!$C$13:$C$36,"NUF 1*",Eingabedaten!$H$13:$H$36)</f>
        <v>52.15</v>
      </c>
      <c r="D17" s="28" t="n">
        <f aca="false">IF($C$6&gt;0,C17/$C$6,0)</f>
        <v>0.806651198762568</v>
      </c>
    </row>
    <row r="18" customFormat="false" ht="15" hidden="false" customHeight="false" outlineLevel="0" collapsed="false">
      <c r="A18" s="25" t="s">
        <v>63</v>
      </c>
      <c r="B18" s="26" t="s">
        <v>64</v>
      </c>
      <c r="C18" s="27" t="n">
        <f aca="false">SUMIF(Eingabedaten!$C$13:$C$36,"NUF 2*",Eingabedaten!$H$13:$H$36)</f>
        <v>0</v>
      </c>
      <c r="D18" s="28" t="n">
        <f aca="false">IF($C$6&gt;0,C18/$C$6,0)</f>
        <v>0</v>
      </c>
    </row>
    <row r="19" customFormat="false" ht="15" hidden="false" customHeight="false" outlineLevel="0" collapsed="false">
      <c r="A19" s="25" t="s">
        <v>65</v>
      </c>
      <c r="B19" s="26" t="s">
        <v>66</v>
      </c>
      <c r="C19" s="27" t="n">
        <f aca="false">SUMIF(Eingabedaten!$C$13:$C$36,"NUF 3*",Eingabedaten!$H$13:$H$36)</f>
        <v>0</v>
      </c>
      <c r="D19" s="28" t="n">
        <f aca="false">IF($C$6&gt;0,C19/$C$6,0)</f>
        <v>0</v>
      </c>
    </row>
    <row r="20" customFormat="false" ht="15" hidden="false" customHeight="false" outlineLevel="0" collapsed="false">
      <c r="A20" s="25" t="s">
        <v>67</v>
      </c>
      <c r="B20" s="26" t="s">
        <v>68</v>
      </c>
      <c r="C20" s="27" t="n">
        <f aca="false">SUMIF(Eingabedaten!$C$13:$C$36,"NUF 4*",Eingabedaten!$H$13:$H$36)</f>
        <v>7.5</v>
      </c>
      <c r="D20" s="28" t="n">
        <f aca="false">IF($C$6&gt;0,C20/$C$6,0)</f>
        <v>0.116009280742459</v>
      </c>
    </row>
    <row r="21" customFormat="false" ht="15" hidden="false" customHeight="false" outlineLevel="0" collapsed="false">
      <c r="A21" s="25" t="s">
        <v>69</v>
      </c>
      <c r="B21" s="26" t="s">
        <v>70</v>
      </c>
      <c r="C21" s="27" t="n">
        <f aca="false">SUMIF(Eingabedaten!$C$13:$C$36,"NUF 5*",Eingabedaten!$H$13:$H$36)</f>
        <v>0</v>
      </c>
      <c r="D21" s="28" t="n">
        <f aca="false">IF($C$6&gt;0,C21/$C$6,0)</f>
        <v>0</v>
      </c>
    </row>
    <row r="22" customFormat="false" ht="15" hidden="false" customHeight="false" outlineLevel="0" collapsed="false">
      <c r="A22" s="25" t="s">
        <v>71</v>
      </c>
      <c r="B22" s="26" t="s">
        <v>72</v>
      </c>
      <c r="C22" s="27" t="n">
        <f aca="false">SUMIF(Eingabedaten!$C$13:$C$36,"NUF 6*",Eingabedaten!$H$13:$H$36)</f>
        <v>0</v>
      </c>
      <c r="D22" s="28" t="n">
        <f aca="false">IF($C$6&gt;0,C22/$C$6,0)</f>
        <v>0</v>
      </c>
    </row>
    <row r="23" customFormat="false" ht="15" hidden="false" customHeight="false" outlineLevel="0" collapsed="false">
      <c r="A23" s="25" t="s">
        <v>73</v>
      </c>
      <c r="B23" s="26" t="s">
        <v>74</v>
      </c>
      <c r="C23" s="27" t="n">
        <f aca="false">SUMIF(Eingabedaten!$C$13:$C$36,"NUF 7*",Eingabedaten!$H$13:$H$36)</f>
        <v>5</v>
      </c>
      <c r="D23" s="28" t="n">
        <f aca="false">IF($C$6&gt;0,C23/$C$6,0)</f>
        <v>0.0773395204949729</v>
      </c>
    </row>
    <row r="24" customFormat="false" ht="15" hidden="false" customHeight="false" outlineLevel="0" collapsed="false">
      <c r="A24" s="29" t="s">
        <v>75</v>
      </c>
      <c r="B24" s="29"/>
      <c r="C24" s="17" t="n">
        <f aca="false">SUM(C17:C23)</f>
        <v>64.65</v>
      </c>
      <c r="D24" s="30" t="n">
        <f aca="false">1</f>
        <v>1</v>
      </c>
    </row>
  </sheetData>
  <mergeCells count="1">
    <mergeCell ref="A1:E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14"/>
  </cols>
  <sheetData>
    <row r="1" customFormat="false" ht="15" hidden="false" customHeight="false" outlineLevel="0" collapsed="false">
      <c r="A1" s="1" t="s">
        <v>76</v>
      </c>
      <c r="B1" s="1"/>
      <c r="C1" s="1"/>
      <c r="D1" s="1"/>
      <c r="E1" s="1"/>
      <c r="F1" s="1"/>
      <c r="G1" s="1"/>
      <c r="H1" s="1"/>
    </row>
    <row r="3" customFormat="false" ht="15" hidden="false" customHeight="false" outlineLevel="0" collapsed="false">
      <c r="A3" s="19" t="s">
        <v>77</v>
      </c>
    </row>
    <row r="5" customFormat="false" ht="15" hidden="false" customHeight="false" outlineLevel="0" collapsed="false">
      <c r="A5" s="31" t="s">
        <v>42</v>
      </c>
      <c r="B5" s="32" t="s">
        <v>44</v>
      </c>
    </row>
    <row r="6" customFormat="false" ht="15" hidden="false" customHeight="false" outlineLevel="0" collapsed="false">
      <c r="A6" s="26" t="s">
        <v>47</v>
      </c>
      <c r="B6" s="27" t="n">
        <f aca="false">Flächenübersicht!C6</f>
        <v>64.65</v>
      </c>
    </row>
    <row r="7" customFormat="false" ht="15" hidden="false" customHeight="false" outlineLevel="0" collapsed="false">
      <c r="A7" s="26" t="s">
        <v>49</v>
      </c>
      <c r="B7" s="27" t="n">
        <f aca="false">Flächenübersicht!C7</f>
        <v>4</v>
      </c>
    </row>
    <row r="8" customFormat="false" ht="15" hidden="false" customHeight="false" outlineLevel="0" collapsed="false">
      <c r="A8" s="26" t="s">
        <v>51</v>
      </c>
      <c r="B8" s="27" t="n">
        <f aca="false">Flächenübersicht!C8</f>
        <v>12</v>
      </c>
    </row>
    <row r="9" customFormat="false" ht="15" hidden="false" customHeight="false" outlineLevel="0" collapsed="false">
      <c r="A9" s="26" t="s">
        <v>55</v>
      </c>
      <c r="B9" s="27" t="n">
        <f aca="false">Flächenübersicht!C10</f>
        <v>0</v>
      </c>
    </row>
    <row r="12" customFormat="false" ht="15" hidden="false" customHeight="false" outlineLevel="0" collapsed="false">
      <c r="A12" s="19" t="s">
        <v>78</v>
      </c>
    </row>
    <row r="14" customFormat="false" ht="15" hidden="false" customHeight="false" outlineLevel="0" collapsed="false">
      <c r="A14" s="31" t="s">
        <v>14</v>
      </c>
      <c r="B14" s="32" t="s">
        <v>44</v>
      </c>
    </row>
    <row r="15" customFormat="false" ht="15" hidden="false" customHeight="false" outlineLevel="0" collapsed="false">
      <c r="A15" s="26" t="s">
        <v>21</v>
      </c>
      <c r="B15" s="27" t="n">
        <f aca="false">Flächenübersicht!C17</f>
        <v>52.15</v>
      </c>
    </row>
    <row r="16" customFormat="false" ht="15" hidden="false" customHeight="false" outlineLevel="0" collapsed="false">
      <c r="A16" s="26" t="s">
        <v>79</v>
      </c>
      <c r="B16" s="27" t="n">
        <f aca="false">Flächenübersicht!C18</f>
        <v>0</v>
      </c>
    </row>
    <row r="17" customFormat="false" ht="15" hidden="false" customHeight="false" outlineLevel="0" collapsed="false">
      <c r="A17" s="26" t="s">
        <v>80</v>
      </c>
      <c r="B17" s="27" t="n">
        <f aca="false">Flächenübersicht!C19</f>
        <v>0</v>
      </c>
    </row>
    <row r="18" customFormat="false" ht="15" hidden="false" customHeight="false" outlineLevel="0" collapsed="false">
      <c r="A18" s="26" t="s">
        <v>32</v>
      </c>
      <c r="B18" s="27" t="n">
        <f aca="false">Flächenübersicht!C20</f>
        <v>7.5</v>
      </c>
    </row>
    <row r="19" customFormat="false" ht="15" hidden="false" customHeight="false" outlineLevel="0" collapsed="false">
      <c r="A19" s="26" t="s">
        <v>81</v>
      </c>
      <c r="B19" s="27" t="n">
        <f aca="false">Flächenübersicht!C21</f>
        <v>0</v>
      </c>
    </row>
    <row r="20" customFormat="false" ht="15" hidden="false" customHeight="false" outlineLevel="0" collapsed="false">
      <c r="A20" s="26" t="s">
        <v>82</v>
      </c>
      <c r="B20" s="27" t="n">
        <f aca="false">Flächenübersicht!C22</f>
        <v>0</v>
      </c>
    </row>
    <row r="21" customFormat="false" ht="15" hidden="false" customHeight="false" outlineLevel="0" collapsed="false">
      <c r="A21" s="26" t="s">
        <v>25</v>
      </c>
      <c r="B21" s="27" t="n">
        <f aca="false">Flächenübersicht!C23</f>
        <v>5</v>
      </c>
    </row>
  </sheetData>
  <mergeCells count="1">
    <mergeCell ref="A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24"/>
    <col collapsed="false" customWidth="true" hidden="false" outlineLevel="0" max="3" min="3" style="0" width="50"/>
  </cols>
  <sheetData>
    <row r="1" customFormat="false" ht="15" hidden="false" customHeight="false" outlineLevel="0" collapsed="false">
      <c r="A1" s="1" t="s">
        <v>83</v>
      </c>
      <c r="B1" s="1"/>
      <c r="C1" s="1"/>
      <c r="D1" s="1"/>
      <c r="E1" s="1"/>
    </row>
    <row r="3" customFormat="false" ht="15" hidden="false" customHeight="false" outlineLevel="0" collapsed="false">
      <c r="A3" s="19" t="s">
        <v>84</v>
      </c>
    </row>
    <row r="5" customFormat="false" ht="15" hidden="false" customHeight="false" outlineLevel="0" collapsed="false">
      <c r="A5" s="33" t="s">
        <v>85</v>
      </c>
      <c r="B5" s="3" t="s">
        <v>86</v>
      </c>
    </row>
    <row r="6" customFormat="false" ht="15" hidden="false" customHeight="false" outlineLevel="0" collapsed="false">
      <c r="A6" s="33" t="s">
        <v>87</v>
      </c>
      <c r="B6" s="3" t="s">
        <v>88</v>
      </c>
    </row>
    <row r="8" customFormat="false" ht="15" hidden="false" customHeight="false" outlineLevel="0" collapsed="false">
      <c r="A8" s="19" t="s">
        <v>89</v>
      </c>
    </row>
    <row r="10" customFormat="false" ht="15" hidden="false" customHeight="false" outlineLevel="0" collapsed="false">
      <c r="A10" s="6" t="s">
        <v>42</v>
      </c>
      <c r="B10" s="6" t="s">
        <v>90</v>
      </c>
      <c r="C10" s="6" t="s">
        <v>91</v>
      </c>
    </row>
    <row r="11" customFormat="false" ht="15" hidden="false" customHeight="false" outlineLevel="0" collapsed="false">
      <c r="A11" s="26" t="s">
        <v>92</v>
      </c>
      <c r="B11" s="25" t="s">
        <v>93</v>
      </c>
      <c r="C11" s="25" t="s">
        <v>93</v>
      </c>
    </row>
    <row r="12" customFormat="false" ht="15" hidden="false" customHeight="false" outlineLevel="0" collapsed="false">
      <c r="A12" s="26" t="s">
        <v>94</v>
      </c>
      <c r="B12" s="25" t="s">
        <v>93</v>
      </c>
      <c r="C12" s="25" t="s">
        <v>95</v>
      </c>
    </row>
    <row r="13" customFormat="false" ht="15" hidden="false" customHeight="false" outlineLevel="0" collapsed="false">
      <c r="A13" s="26" t="s">
        <v>96</v>
      </c>
      <c r="B13" s="25" t="s">
        <v>93</v>
      </c>
      <c r="C13" s="25" t="s">
        <v>97</v>
      </c>
    </row>
    <row r="14" customFormat="false" ht="15" hidden="false" customHeight="false" outlineLevel="0" collapsed="false">
      <c r="A14" s="26" t="s">
        <v>98</v>
      </c>
      <c r="B14" s="25" t="s">
        <v>93</v>
      </c>
      <c r="C14" s="25" t="s">
        <v>97</v>
      </c>
    </row>
    <row r="15" customFormat="false" ht="15" hidden="false" customHeight="false" outlineLevel="0" collapsed="false">
      <c r="A15" s="26" t="s">
        <v>99</v>
      </c>
      <c r="B15" s="25" t="s">
        <v>93</v>
      </c>
      <c r="C15" s="25" t="s">
        <v>100</v>
      </c>
    </row>
    <row r="16" customFormat="false" ht="15" hidden="false" customHeight="false" outlineLevel="0" collapsed="false">
      <c r="A16" s="26" t="s">
        <v>101</v>
      </c>
      <c r="B16" s="25" t="s">
        <v>93</v>
      </c>
      <c r="C16" s="25" t="s">
        <v>93</v>
      </c>
    </row>
    <row r="17" customFormat="false" ht="15" hidden="false" customHeight="false" outlineLevel="0" collapsed="false">
      <c r="A17" s="26" t="s">
        <v>102</v>
      </c>
      <c r="B17" s="25" t="s">
        <v>93</v>
      </c>
      <c r="C17" s="25" t="s">
        <v>93</v>
      </c>
    </row>
    <row r="18" customFormat="false" ht="15" hidden="false" customHeight="false" outlineLevel="0" collapsed="false">
      <c r="A18" s="26" t="s">
        <v>103</v>
      </c>
      <c r="B18" s="25" t="s">
        <v>93</v>
      </c>
      <c r="C18" s="25" t="s">
        <v>100</v>
      </c>
    </row>
    <row r="21" customFormat="false" ht="15" hidden="false" customHeight="false" outlineLevel="0" collapsed="false">
      <c r="A21" s="19" t="s">
        <v>104</v>
      </c>
    </row>
    <row r="23" customFormat="false" ht="15" hidden="false" customHeight="false" outlineLevel="0" collapsed="false">
      <c r="A23" s="6" t="s">
        <v>105</v>
      </c>
      <c r="B23" s="6" t="s">
        <v>106</v>
      </c>
      <c r="C23" s="6" t="s">
        <v>107</v>
      </c>
    </row>
    <row r="24" customFormat="false" ht="15" hidden="false" customHeight="false" outlineLevel="0" collapsed="false">
      <c r="A24" s="25" t="s">
        <v>61</v>
      </c>
      <c r="B24" s="26" t="s">
        <v>62</v>
      </c>
      <c r="C24" s="26" t="s">
        <v>108</v>
      </c>
    </row>
    <row r="25" customFormat="false" ht="15" hidden="false" customHeight="false" outlineLevel="0" collapsed="false">
      <c r="A25" s="25" t="s">
        <v>63</v>
      </c>
      <c r="B25" s="26" t="s">
        <v>64</v>
      </c>
      <c r="C25" s="26" t="s">
        <v>109</v>
      </c>
    </row>
    <row r="26" customFormat="false" ht="15" hidden="false" customHeight="false" outlineLevel="0" collapsed="false">
      <c r="A26" s="25" t="s">
        <v>65</v>
      </c>
      <c r="B26" s="26" t="s">
        <v>66</v>
      </c>
      <c r="C26" s="26" t="s">
        <v>110</v>
      </c>
    </row>
    <row r="27" customFormat="false" ht="15" hidden="false" customHeight="false" outlineLevel="0" collapsed="false">
      <c r="A27" s="25" t="s">
        <v>67</v>
      </c>
      <c r="B27" s="26" t="s">
        <v>68</v>
      </c>
      <c r="C27" s="26" t="s">
        <v>111</v>
      </c>
    </row>
    <row r="28" customFormat="false" ht="15" hidden="false" customHeight="false" outlineLevel="0" collapsed="false">
      <c r="A28" s="25" t="s">
        <v>69</v>
      </c>
      <c r="B28" s="26" t="s">
        <v>70</v>
      </c>
      <c r="C28" s="26" t="s">
        <v>112</v>
      </c>
    </row>
    <row r="29" customFormat="false" ht="15" hidden="false" customHeight="false" outlineLevel="0" collapsed="false">
      <c r="A29" s="25" t="s">
        <v>71</v>
      </c>
      <c r="B29" s="26" t="s">
        <v>72</v>
      </c>
      <c r="C29" s="26" t="s">
        <v>113</v>
      </c>
    </row>
    <row r="30" customFormat="false" ht="15" hidden="false" customHeight="false" outlineLevel="0" collapsed="false">
      <c r="A30" s="25" t="s">
        <v>73</v>
      </c>
      <c r="B30" s="26" t="s">
        <v>74</v>
      </c>
      <c r="C30" s="26" t="s">
        <v>114</v>
      </c>
    </row>
    <row r="33" customFormat="false" ht="15" hidden="false" customHeight="false" outlineLevel="0" collapsed="false">
      <c r="A33" s="34" t="s">
        <v>115</v>
      </c>
    </row>
    <row r="34" customFormat="false" ht="15" hidden="false" customHeight="true" outlineLevel="0" collapsed="false">
      <c r="A34" s="35" t="s">
        <v>116</v>
      </c>
      <c r="B34" s="35"/>
      <c r="C34" s="35"/>
    </row>
    <row r="35" customFormat="false" ht="15" hidden="false" customHeight="false" outlineLevel="0" collapsed="false">
      <c r="A35" s="35"/>
      <c r="B35" s="35"/>
      <c r="C35" s="35"/>
    </row>
    <row r="36" customFormat="false" ht="15" hidden="false" customHeight="false" outlineLevel="0" collapsed="false">
      <c r="A36" s="35"/>
      <c r="B36" s="35"/>
      <c r="C36" s="35"/>
    </row>
  </sheetData>
  <mergeCells count="2">
    <mergeCell ref="A1:E1"/>
    <mergeCell ref="A34:C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16"/>
    <col collapsed="false" customWidth="true" hidden="false" outlineLevel="0" max="6" min="3" style="0" width="14"/>
  </cols>
  <sheetData>
    <row r="1" customFormat="false" ht="15" hidden="false" customHeight="false" outlineLevel="0" collapsed="false">
      <c r="A1" s="1" t="s">
        <v>117</v>
      </c>
      <c r="B1" s="1"/>
      <c r="C1" s="1"/>
      <c r="D1" s="1"/>
      <c r="E1" s="1"/>
      <c r="F1" s="1"/>
    </row>
    <row r="3" customFormat="false" ht="15" hidden="false" customHeight="false" outlineLevel="0" collapsed="false">
      <c r="A3" s="19" t="s">
        <v>118</v>
      </c>
    </row>
    <row r="5" customFormat="false" ht="15" hidden="false" customHeight="false" outlineLevel="0" collapsed="false">
      <c r="A5" s="6" t="s">
        <v>119</v>
      </c>
      <c r="B5" s="6" t="s">
        <v>17</v>
      </c>
      <c r="C5" s="6" t="s">
        <v>120</v>
      </c>
      <c r="D5" s="6" t="s">
        <v>121</v>
      </c>
      <c r="E5" s="6" t="s">
        <v>122</v>
      </c>
      <c r="F5" s="6" t="s">
        <v>123</v>
      </c>
    </row>
    <row r="6" customFormat="false" ht="15" hidden="false" customHeight="false" outlineLevel="0" collapsed="false">
      <c r="A6" s="26" t="s">
        <v>124</v>
      </c>
      <c r="B6" s="36" t="n">
        <v>50</v>
      </c>
      <c r="C6" s="37" t="n">
        <v>1</v>
      </c>
      <c r="D6" s="27" t="n">
        <f aca="false">B6*C6</f>
        <v>50</v>
      </c>
      <c r="E6" s="12" t="n">
        <v>1</v>
      </c>
      <c r="F6" s="27" t="n">
        <f aca="false">B6*E6</f>
        <v>50</v>
      </c>
    </row>
    <row r="7" customFormat="false" ht="15" hidden="false" customHeight="false" outlineLevel="0" collapsed="false">
      <c r="A7" s="26" t="s">
        <v>98</v>
      </c>
      <c r="B7" s="36" t="n">
        <v>5</v>
      </c>
      <c r="C7" s="37" t="n">
        <v>1</v>
      </c>
      <c r="D7" s="27" t="n">
        <f aca="false">B7*C7</f>
        <v>5</v>
      </c>
      <c r="E7" s="12" t="n">
        <v>0</v>
      </c>
      <c r="F7" s="27" t="n">
        <f aca="false">B7*E7</f>
        <v>0</v>
      </c>
    </row>
    <row r="8" customFormat="false" ht="15" hidden="false" customHeight="false" outlineLevel="0" collapsed="false">
      <c r="A8" s="26" t="s">
        <v>99</v>
      </c>
      <c r="B8" s="36" t="n">
        <v>10</v>
      </c>
      <c r="C8" s="37" t="n">
        <v>1</v>
      </c>
      <c r="D8" s="27" t="n">
        <f aca="false">B8*C8</f>
        <v>10</v>
      </c>
      <c r="E8" s="12" t="n">
        <v>0.5</v>
      </c>
      <c r="F8" s="27" t="n">
        <f aca="false">B8*E8</f>
        <v>5</v>
      </c>
    </row>
    <row r="9" customFormat="false" ht="15" hidden="false" customHeight="false" outlineLevel="0" collapsed="false">
      <c r="A9" s="26" t="s">
        <v>125</v>
      </c>
      <c r="B9" s="36" t="n">
        <v>15</v>
      </c>
      <c r="C9" s="37" t="n">
        <v>1</v>
      </c>
      <c r="D9" s="27" t="n">
        <f aca="false">B9*C9</f>
        <v>15</v>
      </c>
      <c r="E9" s="12" t="n">
        <v>0.5</v>
      </c>
      <c r="F9" s="27" t="n">
        <f aca="false">B9*E9</f>
        <v>7.5</v>
      </c>
    </row>
    <row r="10" customFormat="false" ht="15" hidden="false" customHeight="false" outlineLevel="0" collapsed="false">
      <c r="A10" s="26" t="s">
        <v>31</v>
      </c>
      <c r="B10" s="36" t="n">
        <v>20</v>
      </c>
      <c r="C10" s="37" t="n">
        <v>1</v>
      </c>
      <c r="D10" s="27" t="n">
        <f aca="false">B10*C10</f>
        <v>20</v>
      </c>
      <c r="E10" s="12" t="n">
        <v>0</v>
      </c>
      <c r="F10" s="27" t="n">
        <f aca="false">B10*E10</f>
        <v>0</v>
      </c>
    </row>
    <row r="11" customFormat="false" ht="15" hidden="false" customHeight="false" outlineLevel="0" collapsed="false">
      <c r="A11" s="26" t="s">
        <v>126</v>
      </c>
      <c r="B11" s="36" t="n">
        <v>8</v>
      </c>
      <c r="C11" s="37" t="n">
        <v>1</v>
      </c>
      <c r="D11" s="27" t="n">
        <f aca="false">B11*C11</f>
        <v>8</v>
      </c>
      <c r="E11" s="12" t="n">
        <v>0.5</v>
      </c>
      <c r="F11" s="27" t="n">
        <f aca="false">B11*E11</f>
        <v>4</v>
      </c>
    </row>
    <row r="12" customFormat="false" ht="15" hidden="false" customHeight="false" outlineLevel="0" collapsed="false">
      <c r="A12" s="29" t="s">
        <v>39</v>
      </c>
      <c r="B12" s="17" t="n">
        <f aca="false">SUM(B6:B11)</f>
        <v>108</v>
      </c>
      <c r="C12" s="18"/>
      <c r="D12" s="17" t="n">
        <f aca="false">SUM(D6:D11)</f>
        <v>108</v>
      </c>
      <c r="E12" s="18"/>
      <c r="F12" s="17" t="n">
        <f aca="false">SUM(F6:F11)</f>
        <v>66.5</v>
      </c>
    </row>
    <row r="14" customFormat="false" ht="15" hidden="false" customHeight="false" outlineLevel="0" collapsed="false">
      <c r="A14" s="19" t="s">
        <v>127</v>
      </c>
    </row>
    <row r="16" customFormat="false" ht="15" hidden="false" customHeight="false" outlineLevel="0" collapsed="false">
      <c r="A16" s="0" t="s">
        <v>128</v>
      </c>
      <c r="B16" s="38" t="n">
        <f aca="false">D12</f>
        <v>108</v>
      </c>
    </row>
    <row r="17" customFormat="false" ht="15" hidden="false" customHeight="false" outlineLevel="0" collapsed="false">
      <c r="A17" s="0" t="s">
        <v>129</v>
      </c>
      <c r="B17" s="39" t="n">
        <f aca="false">F12</f>
        <v>66.5</v>
      </c>
    </row>
    <row r="18" customFormat="false" ht="15" hidden="false" customHeight="false" outlineLevel="0" collapsed="false">
      <c r="A18" s="0" t="s">
        <v>130</v>
      </c>
      <c r="B18" s="40" t="n">
        <f aca="false">D12-F12</f>
        <v>41.5</v>
      </c>
    </row>
    <row r="19" customFormat="false" ht="15" hidden="false" customHeight="false" outlineLevel="0" collapsed="false">
      <c r="A19" s="0" t="s">
        <v>131</v>
      </c>
      <c r="B19" s="41" t="n">
        <f aca="false">IF(F12&gt;0,(D12-F12)/F12,0)</f>
        <v>0.62406015037594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2026-01-28T04:10:55Z</dcterms:created>
  <dc:creator>openpyxl</dc:creator>
  <dc:description/>
  <dc:language>en-US</dc:language>
  <cp:lastModifiedBy/>
  <dcterms:modified xsi:type="dcterms:W3CDTF">2026-01-28T04:11:03Z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