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Dashboard" sheetId="1" state="visible" r:id="rId2"/>
    <sheet name="📥 Einnahmen" sheetId="2" state="visible" r:id="rId3"/>
    <sheet name="💸 Ausgaben" sheetId="3" state="visible" r:id="rId4"/>
    <sheet name="📅 Monats-Tracker" sheetId="4" state="visible" r:id="rId5"/>
    <sheet name="📆 Jahresübersicht" sheetId="5" state="visible" r:id="rId6"/>
    <sheet name="🧮 Sparrechner" sheetId="6" state="visible" r:id="rId7"/>
    <sheet name="📖 Anleitung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<sst xmlns="http://schemas.openxmlformats.org/spreadsheetml/2006/main" count="257" uniqueCount="212">
  <si>
    <t xml:space="preserve">🏠  Haushaltsbuch – Monatliche Übersicht</t>
  </si>
  <si>
    <t xml:space="preserve">Monat / Jahr:</t>
  </si>
  <si>
    <t xml:space="preserve">Januar 2025</t>
  </si>
  <si>
    <t xml:space="preserve">Nettoeinkommen (€)</t>
  </si>
  <si>
    <t xml:space="preserve">Gesamtausgaben (€)</t>
  </si>
  <si>
    <t xml:space="preserve">Sparrate (€)</t>
  </si>
  <si>
    <t xml:space="preserve">Sparquote (%)</t>
  </si>
  <si>
    <t xml:space="preserve">⚖️  Die 50-30-20 Regel – Budgetverteilung</t>
  </si>
  <si>
    <t xml:space="preserve">Kategorie</t>
  </si>
  <si>
    <t xml:space="preserve">Ziel (%)</t>
  </si>
  <si>
    <t xml:space="preserve">Ziel (€)</t>
  </si>
  <si>
    <t xml:space="preserve">Ist (€)</t>
  </si>
  <si>
    <t xml:space="preserve">Differenz (€)</t>
  </si>
  <si>
    <t xml:space="preserve">Status</t>
  </si>
  <si>
    <t xml:space="preserve">🏠 Grundbedarf (Fixkosten)</t>
  </si>
  <si>
    <t xml:space="preserve">🎉 Wünsche (Variable Kosten)</t>
  </si>
  <si>
    <t xml:space="preserve">💰 Sparen &amp; Tilgen</t>
  </si>
  <si>
    <t xml:space="preserve">📈  Sparquoten-Rechner</t>
  </si>
  <si>
    <t xml:space="preserve">Sparbetrag (€)</t>
  </si>
  <si>
    <t xml:space="preserve">Ziel-Sparquote (%)</t>
  </si>
  <si>
    <t xml:space="preserve">Differenz zur Zielquote</t>
  </si>
  <si>
    <t xml:space="preserve">📋  Ausgaben-Übersicht nach Kategorie</t>
  </si>
  <si>
    <t xml:space="preserve">Budget (€)</t>
  </si>
  <si>
    <t xml:space="preserve">% vom Einkommen</t>
  </si>
  <si>
    <t xml:space="preserve">Anteil</t>
  </si>
  <si>
    <t xml:space="preserve">🏠 Miete &amp; Nebenkosten</t>
  </si>
  <si>
    <t xml:space="preserve">🍎 Lebensmittel</t>
  </si>
  <si>
    <t xml:space="preserve">🚗 Mobilität / Auto</t>
  </si>
  <si>
    <t xml:space="preserve">💡 Strom &amp; Gas</t>
  </si>
  <si>
    <t xml:space="preserve">📱 Kommunikation</t>
  </si>
  <si>
    <t xml:space="preserve">🎉 Freizeit &amp; Hobbys</t>
  </si>
  <si>
    <t xml:space="preserve">🍽️ Essen gehen</t>
  </si>
  <si>
    <t xml:space="preserve">✈️ Urlaub (monatl. Anteil)</t>
  </si>
  <si>
    <t xml:space="preserve">GESAMT AUSGABEN</t>
  </si>
  <si>
    <t xml:space="preserve">ℹ️  Blaue Zellen = manuelle Eingaben  |  Schwarze Zellen = Formeln  |  Gelb markiert = wichtige Annahmen</t>
  </si>
  <si>
    <t xml:space="preserve">📥  Einnahmen – Monatliche Übersicht</t>
  </si>
  <si>
    <t xml:space="preserve">Einnahme-Kategorie</t>
  </si>
  <si>
    <t xml:space="preserve">Geplant (€)</t>
  </si>
  <si>
    <t xml:space="preserve">Tatsächlich (€)</t>
  </si>
  <si>
    <t xml:space="preserve">Notiz</t>
  </si>
  <si>
    <t xml:space="preserve">Haupteinkommen</t>
  </si>
  <si>
    <t xml:space="preserve">Nebeneinkommen / Freelance</t>
  </si>
  <si>
    <t xml:space="preserve">Kindergeld</t>
  </si>
  <si>
    <t xml:space="preserve">250 € / Kind</t>
  </si>
  <si>
    <t xml:space="preserve">Mieteinnahmen</t>
  </si>
  <si>
    <t xml:space="preserve">Kapitalerträge / Dividenden</t>
  </si>
  <si>
    <t xml:space="preserve">Sonstige Einnahmen</t>
  </si>
  <si>
    <t xml:space="preserve">GESAMT EINNAHMEN</t>
  </si>
  <si>
    <t xml:space="preserve">← Nettoeinkommen (Basis für alle Berechnungen)</t>
  </si>
  <si>
    <t xml:space="preserve">💸  Ausgaben – Fixkosten &amp; Variable Kosten</t>
  </si>
  <si>
    <t xml:space="preserve">Ausgabe-Kategorie</t>
  </si>
  <si>
    <t xml:space="preserve">Typ</t>
  </si>
  <si>
    <t xml:space="preserve">Notiz / Zahlungsweise</t>
  </si>
  <si>
    <t xml:space="preserve">🔒  FIXKOSTEN  (wiederkehrende, feste Ausgaben)</t>
  </si>
  <si>
    <t xml:space="preserve">Fix</t>
  </si>
  <si>
    <t xml:space="preserve">Monatlich</t>
  </si>
  <si>
    <t xml:space="preserve">Wöchentlich</t>
  </si>
  <si>
    <t xml:space="preserve">inkl. Sprit &amp; ÖPNV</t>
  </si>
  <si>
    <t xml:space="preserve">🛡️ Versicherungen</t>
  </si>
  <si>
    <t xml:space="preserve">teils jährlich ÷ 12</t>
  </si>
  <si>
    <t xml:space="preserve">📺 GEZ / Rundfunk</t>
  </si>
  <si>
    <t xml:space="preserve">17,50 € / Monat</t>
  </si>
  <si>
    <t xml:space="preserve">🏦 Kredit-/Leasingraten</t>
  </si>
  <si>
    <t xml:space="preserve">SUMME FIXKOSTEN</t>
  </si>
  <si>
    <t xml:space="preserve">Automatische Überweisung</t>
  </si>
  <si>
    <t xml:space="preserve">🔄  VARIABLE KOSTEN  (schwankende, optionale Ausgaben)</t>
  </si>
  <si>
    <t xml:space="preserve">📱 Kommunikation &amp; Internet</t>
  </si>
  <si>
    <t xml:space="preserve">Var</t>
  </si>
  <si>
    <t xml:space="preserve">Handy + DSL</t>
  </si>
  <si>
    <t xml:space="preserve">🍽️ Essen gehen / Takeaway</t>
  </si>
  <si>
    <t xml:space="preserve">Jahresurlaub ÷ 12</t>
  </si>
  <si>
    <t xml:space="preserve">👕 Kleidung &amp; Schuhe</t>
  </si>
  <si>
    <t xml:space="preserve">💊 Gesundheit &amp; Körperpflege</t>
  </si>
  <si>
    <t xml:space="preserve">🛒 Haushaltsbedarf / Putzmittel</t>
  </si>
  <si>
    <t xml:space="preserve">🎁 Geschenke &amp; Spenden</t>
  </si>
  <si>
    <t xml:space="preserve">📚 Bildung &amp; Bücher</t>
  </si>
  <si>
    <t xml:space="preserve">🔧 Reparaturen &amp; Sonstiges</t>
  </si>
  <si>
    <t xml:space="preserve">SUMME VARIABLE KOSTEN</t>
  </si>
  <si>
    <t xml:space="preserve">GESAMTAUSGABEN (Fixkosten + Variable)</t>
  </si>
  <si>
    <t xml:space="preserve">📅  Monatliches Buchungsjournal – Tägliches Tracking</t>
  </si>
  <si>
    <t xml:space="preserve">Datum</t>
  </si>
  <si>
    <t xml:space="preserve">Beschreibung</t>
  </si>
  <si>
    <t xml:space="preserve">Betrag (€)</t>
  </si>
  <si>
    <t xml:space="preserve">01.01.2025</t>
  </si>
  <si>
    <t xml:space="preserve">Gehalt Januar</t>
  </si>
  <si>
    <t xml:space="preserve">Einnahmen</t>
  </si>
  <si>
    <t xml:space="preserve">Nettolohn</t>
  </si>
  <si>
    <t xml:space="preserve">02.01.2025</t>
  </si>
  <si>
    <t xml:space="preserve">Miete Überweisung</t>
  </si>
  <si>
    <t xml:space="preserve">Wohnen/Miete</t>
  </si>
  <si>
    <t xml:space="preserve">03.01.2025</t>
  </si>
  <si>
    <t xml:space="preserve">REWE Einkauf</t>
  </si>
  <si>
    <t xml:space="preserve">Lebensmittel</t>
  </si>
  <si>
    <t xml:space="preserve">Wocheneinkauf</t>
  </si>
  <si>
    <t xml:space="preserve">04.01.2025</t>
  </si>
  <si>
    <t xml:space="preserve">Tankstelle</t>
  </si>
  <si>
    <t xml:space="preserve">Mobilität</t>
  </si>
  <si>
    <t xml:space="preserve">05.01.2025</t>
  </si>
  <si>
    <t xml:space="preserve">Strom Abschlag</t>
  </si>
  <si>
    <t xml:space="preserve">Energie</t>
  </si>
  <si>
    <t xml:space="preserve">06.01.2025</t>
  </si>
  <si>
    <t xml:space="preserve">Restaurant Abendessen</t>
  </si>
  <si>
    <t xml:space="preserve">Essen gehen</t>
  </si>
  <si>
    <t xml:space="preserve">07.01.2025</t>
  </si>
  <si>
    <t xml:space="preserve">Versicherung KFZ</t>
  </si>
  <si>
    <t xml:space="preserve">Versicherungen</t>
  </si>
  <si>
    <t xml:space="preserve">Monatsbeitrag</t>
  </si>
  <si>
    <t xml:space="preserve">08.01.2025</t>
  </si>
  <si>
    <t xml:space="preserve">Spotify + Netflix</t>
  </si>
  <si>
    <t xml:space="preserve">Freizeit/Abo</t>
  </si>
  <si>
    <t xml:space="preserve">09.01.2025</t>
  </si>
  <si>
    <t xml:space="preserve">Lidl Einkauf</t>
  </si>
  <si>
    <t xml:space="preserve">10.01.2025</t>
  </si>
  <si>
    <t xml:space="preserve">ETF Sparplan</t>
  </si>
  <si>
    <t xml:space="preserve">Sparen</t>
  </si>
  <si>
    <t xml:space="preserve">MSCI World ETF</t>
  </si>
  <si>
    <t xml:space="preserve">11.01.2025</t>
  </si>
  <si>
    <t xml:space="preserve">Tagesgeld</t>
  </si>
  <si>
    <t xml:space="preserve">Notgroschen</t>
  </si>
  <si>
    <t xml:space="preserve">12.01.2025</t>
  </si>
  <si>
    <t xml:space="preserve">Apotheke</t>
  </si>
  <si>
    <t xml:space="preserve">Gesundheit</t>
  </si>
  <si>
    <t xml:space="preserve">15.01.2025</t>
  </si>
  <si>
    <t xml:space="preserve">Amazon Bestellung</t>
  </si>
  <si>
    <t xml:space="preserve">Sonstiges</t>
  </si>
  <si>
    <t xml:space="preserve">20.01.2025</t>
  </si>
  <si>
    <t xml:space="preserve">Freizeit / Kino</t>
  </si>
  <si>
    <t xml:space="preserve">Freizeit</t>
  </si>
  <si>
    <t xml:space="preserve">25.01.2025</t>
  </si>
  <si>
    <t xml:space="preserve">Nebeneinkommen</t>
  </si>
  <si>
    <t xml:space="preserve">Freelance</t>
  </si>
  <si>
    <t xml:space="preserve">28.01.2025</t>
  </si>
  <si>
    <t xml:space="preserve">Aldi Wocheneinkauf</t>
  </si>
  <si>
    <t xml:space="preserve">30.01.2025</t>
  </si>
  <si>
    <t xml:space="preserve">GEZ</t>
  </si>
  <si>
    <t xml:space="preserve">Rundfunk</t>
  </si>
  <si>
    <t xml:space="preserve">31.01.2025</t>
  </si>
  <si>
    <t xml:space="preserve">Internet + Handy</t>
  </si>
  <si>
    <t xml:space="preserve">Kommunikation</t>
  </si>
  <si>
    <t xml:space="preserve">MONATSSALDO (Einnahmen – Ausgaben)</t>
  </si>
  <si>
    <t xml:space="preserve">📌 Tipps: Kassenbons sammeln &amp; alle 2-3 Tage eintragen. Positive Beträge = Einnahmen, Negative = Ausgaben.</t>
  </si>
  <si>
    <t xml:space="preserve">📆  Jahresübersicht 2025 – Alle Monate im Vergleich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</si>
  <si>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</si>
  <si>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</si>
  <si>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</si>
  <si>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</si>
  <si>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</si>
  <si>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</si>
  <si>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</si>
  <si>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</si>
  <si>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</si>
  <si>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</si>
  <si>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</si>
  <si>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</si>
  <si>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Gesamt</t>
  </si>
  <si>
    <t xml:space="preserve">Ø Monat</t>
  </si>
  <si>
    <t xml:space="preserve">Fixkosten (€)</t>
  </si>
  <si>
    <t xml:space="preserve">Variable Kosten (€)</t>
  </si>
  <si>
    <t xml:space="preserve">Saldo (€)</t>
  </si>
  <si>
    <t xml:space="preserve">🧮  Interaktiver Budget- &amp; Sparquoten-Rechner</t>
  </si>
  <si>
    <t xml:space="preserve">📥  EINGABEN  (gelb = bitte anpassen)</t>
  </si>
  <si>
    <t xml:space="preserve">Monatliches Nettoeinkommen (€)</t>
  </si>
  <si>
    <t xml:space="preserve">Fixkosten (Miete, Strom, Verträge) (€)</t>
  </si>
  <si>
    <t xml:space="preserve">Variable Kosten (Lebensmittel, Freizeit) (€)</t>
  </si>
  <si>
    <t xml:space="preserve">📊  ERGEBNISSE  (automatisch berechnet)</t>
  </si>
  <si>
    <t xml:space="preserve">Freies Budget (€)</t>
  </si>
  <si>
    <t xml:space="preserve">Aktuelle Sparquote (%)</t>
  </si>
  <si>
    <t xml:space="preserve">Sparbetrag Ziel (€)</t>
  </si>
  <si>
    <t xml:space="preserve">Lücke zur Ziel-Sparquote (€)</t>
  </si>
  <si>
    <t xml:space="preserve">50% Grundbedarf-Grenze (€)</t>
  </si>
  <si>
    <t xml:space="preserve">30% Wünsche-Grenze (€)</t>
  </si>
  <si>
    <t xml:space="preserve">20% Sparen-Ziel (€)</t>
  </si>
  <si>
    <t xml:space="preserve">Jahres-Sparpotenzial (€)</t>
  </si>
  <si>
    <t xml:space="preserve">⚖️  50-30-20 Regel – Dein persönliches Budget</t>
  </si>
  <si>
    <t xml:space="preserve">Regelwert (€)</t>
  </si>
  <si>
    <t xml:space="preserve">Ist-Wert (€)</t>
  </si>
  <si>
    <t xml:space="preserve">50% → Grundbedarf (max. €)</t>
  </si>
  <si>
    <t xml:space="preserve">30% → Wünsche (max. €)</t>
  </si>
  <si>
    <t xml:space="preserve">20% → Sparen (Ziel €)</t>
  </si>
  <si>
    <t xml:space="preserve">📐  Sparquoten-Formel</t>
  </si>
  <si>
    <t xml:space="preserve">Sparquote (%) = ( Sparbetrag ÷ Nettoeinkommen ) × 100</t>
  </si>
  <si>
    <t xml:space="preserve">Ziel: 15–20% Sparquote für nachhaltigen Vermögensaufbau</t>
  </si>
  <si>
    <t xml:space="preserve">Dt. Durchschnitt (Destatis): ~10–11% Sparquote</t>
  </si>
  <si>
    <t xml:space="preserve">Formel in Excel: = (C5 - C6 - C7) / C5</t>
  </si>
  <si>
    <t xml:space="preserve">📖  Anleitung – So nutzt du dein Haushaltsbuch</t>
  </si>
  <si>
    <t xml:space="preserve">🚀 SCHNELLSTART – 5 Schritte</t>
  </si>
  <si>
    <t xml:space="preserve">1️⃣  Download &amp; Speichern: Datei lokal oder in OneDrive speichern.</t>
  </si>
  <si>
    <t xml:space="preserve">2️⃣  Einnahmen erfassen: Gehe zu '📥 Einnahmen' und trage dein Gehalt ein.</t>
  </si>
  <si>
    <t xml:space="preserve">3️⃣  Ausgaben eintragen: Im Tab '💸 Ausgaben' Budget &amp; Ist-Werte eintragen.</t>
  </si>
  <si>
    <t xml:space="preserve">4️⃣  Tägliches Tracking: Im Tab '📅 Monats-Tracker' jeden Beleg eintragen.</t>
  </si>
  <si>
    <t xml:space="preserve">5️⃣  Dashboard prüfen: Im Tab '📊 Dashboard' siehst du alle Kennzahlen.</t>
  </si>
  <si>
    <t xml:space="preserve">🎨 FARBKODIERUNG DER ZELLEN</t>
  </si>
  <si>
    <t xml:space="preserve">🔵 Blaue Zahlen = Manuelle Eingaben (diese Zellen kannst du ändern)</t>
  </si>
  <si>
    <t xml:space="preserve">⚫ Schwarze Zahlen = Formeln (bitte nicht löschen!)</t>
  </si>
  <si>
    <t xml:space="preserve">🟡 Gelber Hintergrund = Wichtige Annahmen / Zielwerte</t>
  </si>
  <si>
    <t xml:space="preserve">🟢 Grüner Hintergrund = Berechnete Ergebnisse</t>
  </si>
  <si>
    <t xml:space="preserve">⚖️ DIE 50-30-20 REGEL</t>
  </si>
  <si>
    <t xml:space="preserve">50% deines Nettoeinkommens für Grundbedarf: Miete, Strom, Lebensmittel, Versicherungen.</t>
  </si>
  <si>
    <t xml:space="preserve">30% für Wünsche: Freizeit, Hobbys, Urlaub, Essen gehen.</t>
  </si>
  <si>
    <t xml:space="preserve">20% für Sparen &amp; Tilgen: Notgroschen, ETFs, Kredite abbezahlen.</t>
  </si>
  <si>
    <t xml:space="preserve">💡 TIPPS &amp; TRICKS</t>
  </si>
  <si>
    <t xml:space="preserve">✅ Kassenbons sammeln &amp; alle 2-3 Tage eintragen.</t>
  </si>
  <si>
    <t xml:space="preserve">✅ Jährliche Zahlungen (KFZ-Versicherung, GEZ) durch 12 teilen.</t>
  </si>
  <si>
    <t xml:space="preserve">✅ Am Monatsende die Diagramme analysieren – wo wurde Budget überschritten?</t>
  </si>
  <si>
    <t xml:space="preserve">✅ Ziel-Sparquote: 15–20% für Vermögensaufbau (Dt. Durchschnitt: ~10–11%).</t>
  </si>
  <si>
    <t xml:space="preserve">✅ Lege monatlich für Jahreskosten zurück (Betrag / 12) auf Tagesgeldkonto.</t>
  </si>
  <si>
    <t xml:space="preserve">❓ FAQ – Häufige Fragen</t>
  </si>
  <si>
    <t xml:space="preserve">F: Ist Excel besser als eine App? → Apps: automatische Bankanbindung. Excel: 100% Datenschutz + kostenlos.</t>
  </si>
  <si>
    <t xml:space="preserve">F: Wie detailliert soll ich erfassen? → Am Anfang sehr detailliert, später nach Oberkategorien.</t>
  </si>
  <si>
    <t xml:space="preserve">F: Was mache ich mit Jahreskosten? → Betrag ÷ 12 als monatliche Fixkosten eintragen.</t>
  </si>
  <si>
    <t xml:space="preserve">F: Welche Sparquote ist gut? → 15–20% für Vermögensaufbau; ab 10% solider Start.</t>
  </si>
  <si>
    <t xml:space="preserve">Quelle: Verbraucherzentrale, Statistisches Bundesamt (Destatis) | Durchschnittliche dt. Sparquote: ~10–11%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</si>
</sst>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€&quot;;\(#,##0&quot; €)&quot;;\-"/>
    <numFmt numFmtId="166" formatCode="0.0\%"/>
    <numFmt numFmtId="167" formatCode="0%"/>
    <numFmt numFmtId="168" formatCode="0.0%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22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8"/>
      <color rgb="FF2E7D3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424242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i val="true"/>
      <sz val="9"/>
      <color rgb="FF42424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000000"/>
      <name val="Arial"/>
      <family val="0"/>
      <charset val="1"/>
    </font>
    <font>
      <sz val="8"/>
      <color rgb="FFF9A825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2E7D32"/>
      <name val="Arial"/>
      <family val="0"/>
      <charset val="1"/>
    </font>
    <font>
      <b val="true"/>
      <sz val="10"/>
      <color rgb="FFC62828"/>
      <name val="Arial"/>
      <family val="0"/>
      <charset val="1"/>
    </font>
    <font>
      <sz val="9"/>
      <color rgb="FF424242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B5E20"/>
        <bgColor rgb="FF2E7D32"/>
      </patternFill>
    </fill>
    <fill>
      <patternFill patternType="solid">
        <fgColor rgb="FFE0E0E0"/>
        <bgColor rgb="FFE3F2FD"/>
      </patternFill>
    </fill>
    <fill>
      <patternFill patternType="solid">
        <fgColor rgb="FFFFD54F"/>
        <bgColor rgb="FFFFCC00"/>
      </patternFill>
    </fill>
    <fill>
      <patternFill patternType="solid">
        <fgColor rgb="FFE8F5E9"/>
        <bgColor rgb="FFE3F2FD"/>
      </patternFill>
    </fill>
    <fill>
      <patternFill patternType="solid">
        <fgColor rgb="FF2E7D32"/>
        <bgColor rgb="FF1B5E20"/>
      </patternFill>
    </fill>
    <fill>
      <patternFill patternType="solid">
        <fgColor rgb="FF424242"/>
        <bgColor rgb="FF333300"/>
      </patternFill>
    </fill>
    <fill>
      <patternFill patternType="solid">
        <fgColor rgb="FFFFFFFF"/>
        <bgColor rgb="FFF5F5F5"/>
      </patternFill>
    </fill>
    <fill>
      <patternFill patternType="solid">
        <fgColor rgb="FFA5D6A7"/>
        <bgColor rgb="FF99CCFF"/>
      </patternFill>
    </fill>
    <fill>
      <patternFill patternType="solid">
        <fgColor rgb="FFF5F5F5"/>
        <bgColor rgb="FFE8F5E9"/>
      </patternFill>
    </fill>
    <fill>
      <patternFill patternType="solid">
        <fgColor rgb="FFF9A825"/>
        <bgColor rgb="FFFFCC00"/>
      </patternFill>
    </fill>
    <fill>
      <patternFill patternType="solid">
        <fgColor rgb="FFFFF8E1"/>
        <bgColor rgb="FFF5F5F5"/>
      </patternFill>
    </fill>
    <fill>
      <patternFill patternType="solid">
        <fgColor rgb="FFE3F2FD"/>
        <bgColor rgb="FFE8F5E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A5D6A7"/>
      <rgbColor rgb="FF808080"/>
      <rgbColor rgb="FF9999FF"/>
      <rgbColor rgb="FF993366"/>
      <rgbColor rgb="FFFFF8E1"/>
      <rgbColor rgb="FFE3F2FD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5F5F5"/>
      <rgbColor rgb="FFFFFF99"/>
      <rgbColor rgb="FF99CCFF"/>
      <rgbColor rgb="FFFF99CC"/>
      <rgbColor rgb="FFCC99FF"/>
      <rgbColor rgb="FFFFD54F"/>
      <rgbColor rgb="FF3366FF"/>
      <rgbColor rgb="FF33CCCC"/>
      <rgbColor rgb="FF99CC00"/>
      <rgbColor rgb="FFFFCC00"/>
      <rgbColor rgb="FFF9A825"/>
      <rgbColor rgb="FFFF6600"/>
      <rgbColor rgb="FF666699"/>
      <rgbColor rgb="FF969696"/>
      <rgbColor rgb="FF003366"/>
      <rgbColor rgb="FF2E7D32"/>
      <rgbColor rgb="FF003300"/>
      <rgbColor rgb="FF333300"/>
      <rgbColor rgb="FFC62828"/>
      <rgbColor rgb="FF993366"/>
      <rgbColor rgb="FF333399"/>
      <rgbColor rgb="FF4242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7" min="3" style="0" width="18"/>
    <col collapsed="false" customWidth="true" hidden="false" outlineLevel="0" max="8" min="8" style="0" width="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7.5" hidden="false" customHeight="true" outlineLevel="0" collapsed="false"/>
    <row r="4" customFormat="false" ht="21.75" hidden="false" customHeight="true" outlineLevel="0" collapsed="false">
      <c r="B4" s="2" t="s">
        <v>1</v>
      </c>
      <c r="C4" s="2"/>
      <c r="D4" s="3" t="s">
        <v>2</v>
      </c>
    </row>
    <row r="5" customFormat="false" ht="18" hidden="false" customHeight="true" outlineLevel="0" collapsed="false"/>
    <row r="6" customFormat="false" ht="21.75" hidden="false" customHeight="true" outlineLevel="0" collapsed="false">
      <c r="B6" s="4" t="s">
        <v>3</v>
      </c>
      <c r="C6" s="4" t="s">
        <v>4</v>
      </c>
      <c r="D6" s="4" t="s">
        <v>5</v>
      </c>
      <c r="E6" s="4" t="s">
        <v>6</v>
      </c>
    </row>
    <row r="7" customFormat="false" ht="7.5" hidden="false" customHeight="true" outlineLevel="0" collapsed="false"/>
    <row r="8" customFormat="false" ht="36" hidden="false" customHeight="true" outlineLevel="0" collapsed="false">
      <c r="B8" s="5" t="n">
        <f aca="false">'📥 Einnahmen'!D11</f>
        <v>2800</v>
      </c>
      <c r="C8" s="5" t="n">
        <f aca="false">'💸 Ausgaben'!H5</f>
        <v>2371</v>
      </c>
      <c r="D8" s="5" t="n">
        <f aca="false">B8-C8</f>
        <v>429</v>
      </c>
      <c r="E8" s="6" t="n">
        <f aca="false">IFERROR(D8/B8,0)</f>
        <v>0.153214285714286</v>
      </c>
    </row>
    <row r="9" customFormat="false" ht="7.5" hidden="false" customHeight="true" outlineLevel="0" collapsed="false"/>
    <row r="10" customFormat="false" ht="24" hidden="false" customHeight="true" outlineLevel="0" collapsed="false">
      <c r="B10" s="7" t="s">
        <v>7</v>
      </c>
      <c r="C10" s="7"/>
      <c r="D10" s="7"/>
      <c r="E10" s="7"/>
      <c r="F10" s="7"/>
      <c r="G10" s="7"/>
    </row>
    <row r="11" customFormat="false" ht="19.5" hidden="false" customHeight="true" outlineLevel="0" collapsed="false"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</row>
    <row r="12" customFormat="false" ht="21.75" hidden="false" customHeight="true" outlineLevel="0" collapsed="false">
      <c r="B12" s="9" t="s">
        <v>14</v>
      </c>
      <c r="C12" s="10" t="n">
        <v>0.5</v>
      </c>
      <c r="D12" s="11" t="n">
        <f aca="false">B8*C12</f>
        <v>1400</v>
      </c>
      <c r="E12" s="11" t="n">
        <f aca="false">'💸 Ausgaben'!H14</f>
        <v>1888</v>
      </c>
      <c r="F12" s="11" t="n">
        <f aca="false">D12-E12</f>
        <v>-488</v>
      </c>
      <c r="G12" s="12" t="str">
        <f aca="false">IF(F12&gt;=0,"✅ OK","⚠️ Überschritten")</f>
        <v>⚠️ Überschritten</v>
      </c>
    </row>
    <row r="13" customFormat="false" ht="21.75" hidden="false" customHeight="true" outlineLevel="0" collapsed="false">
      <c r="B13" s="13" t="s">
        <v>15</v>
      </c>
      <c r="C13" s="14" t="n">
        <v>0.3</v>
      </c>
      <c r="D13" s="15" t="n">
        <f aca="false">B8*C13</f>
        <v>840</v>
      </c>
      <c r="E13" s="15" t="n">
        <f aca="false">'💸 Ausgaben'!H25</f>
        <v>483</v>
      </c>
      <c r="F13" s="15" t="n">
        <f aca="false">D13-E13</f>
        <v>357</v>
      </c>
      <c r="G13" s="16" t="str">
        <f aca="false">IF(F13&gt;=0,"✅ OK","⚠️ Überschritten")</f>
        <v>✅ OK</v>
      </c>
    </row>
    <row r="14" customFormat="false" ht="21.75" hidden="false" customHeight="true" outlineLevel="0" collapsed="false">
      <c r="B14" s="9" t="s">
        <v>16</v>
      </c>
      <c r="C14" s="10" t="n">
        <v>0.2</v>
      </c>
      <c r="D14" s="11" t="n">
        <f aca="false">B8*C14</f>
        <v>560</v>
      </c>
      <c r="E14" s="11" t="n">
        <f aca="false">D8-C13-C14</f>
        <v>428.5</v>
      </c>
      <c r="F14" s="11" t="n">
        <f aca="false">D14-E14</f>
        <v>131.5</v>
      </c>
      <c r="G14" s="12" t="str">
        <f aca="false">IF(F14&gt;=0,"✅ OK","⚠️ Überschritten")</f>
        <v>✅ OK</v>
      </c>
    </row>
    <row r="15" customFormat="false" ht="7.5" hidden="false" customHeight="true" outlineLevel="0" collapsed="false"/>
    <row r="16" customFormat="false" ht="24" hidden="false" customHeight="true" outlineLevel="0" collapsed="false">
      <c r="B16" s="7" t="s">
        <v>17</v>
      </c>
      <c r="C16" s="7"/>
      <c r="D16" s="7"/>
      <c r="E16" s="7"/>
      <c r="F16" s="7"/>
      <c r="G16" s="7"/>
    </row>
    <row r="17" customFormat="false" ht="19.5" hidden="false" customHeight="true" outlineLevel="0" collapsed="false">
      <c r="B17" s="17" t="s">
        <v>3</v>
      </c>
      <c r="C17" s="18" t="n">
        <f aca="false">B8</f>
        <v>2800</v>
      </c>
      <c r="D17" s="18"/>
      <c r="E17" s="18"/>
      <c r="F17" s="18"/>
      <c r="G17" s="18"/>
    </row>
    <row r="18" customFormat="false" ht="19.5" hidden="false" customHeight="true" outlineLevel="0" collapsed="false">
      <c r="B18" s="17" t="s">
        <v>4</v>
      </c>
      <c r="C18" s="18" t="n">
        <f aca="false">C8</f>
        <v>2371</v>
      </c>
      <c r="D18" s="18"/>
      <c r="E18" s="18"/>
      <c r="F18" s="18"/>
      <c r="G18" s="18"/>
    </row>
    <row r="19" customFormat="false" ht="19.5" hidden="false" customHeight="true" outlineLevel="0" collapsed="false">
      <c r="B19" s="17" t="s">
        <v>18</v>
      </c>
      <c r="C19" s="18" t="n">
        <f aca="false">D8</f>
        <v>429</v>
      </c>
      <c r="D19" s="18"/>
      <c r="E19" s="18"/>
      <c r="F19" s="18"/>
      <c r="G19" s="18"/>
    </row>
    <row r="20" customFormat="false" ht="19.5" hidden="false" customHeight="true" outlineLevel="0" collapsed="false">
      <c r="B20" s="19" t="s">
        <v>6</v>
      </c>
      <c r="C20" s="20" t="n">
        <f aca="false">IFERROR(D8/B8,0)</f>
        <v>0.153214285714286</v>
      </c>
      <c r="D20" s="20"/>
      <c r="E20" s="20"/>
      <c r="F20" s="20"/>
      <c r="G20" s="20"/>
    </row>
    <row r="21" customFormat="false" ht="19.5" hidden="false" customHeight="true" outlineLevel="0" collapsed="false">
      <c r="B21" s="21" t="s">
        <v>19</v>
      </c>
      <c r="C21" s="22" t="n">
        <v>0.15</v>
      </c>
      <c r="D21" s="22"/>
      <c r="E21" s="22"/>
      <c r="F21" s="22"/>
      <c r="G21" s="22"/>
    </row>
    <row r="22" customFormat="false" ht="19.5" hidden="false" customHeight="true" outlineLevel="0" collapsed="false">
      <c r="B22" s="21" t="s">
        <v>20</v>
      </c>
      <c r="C22" s="23" t="n">
        <f aca="false">IFERROR(D8/B8-B21,0)</f>
        <v>0</v>
      </c>
      <c r="D22" s="23"/>
      <c r="E22" s="23"/>
      <c r="F22" s="23"/>
      <c r="G22" s="23"/>
    </row>
    <row r="23" customFormat="false" ht="7.5" hidden="false" customHeight="true" outlineLevel="0" collapsed="false"/>
    <row r="24" customFormat="false" ht="24" hidden="false" customHeight="true" outlineLevel="0" collapsed="false">
      <c r="B24" s="7" t="s">
        <v>21</v>
      </c>
      <c r="C24" s="7"/>
      <c r="D24" s="7"/>
      <c r="E24" s="7"/>
      <c r="F24" s="7"/>
      <c r="G24" s="7"/>
    </row>
    <row r="25" customFormat="false" ht="19.5" hidden="false" customHeight="true" outlineLevel="0" collapsed="false">
      <c r="B25" s="8" t="s">
        <v>8</v>
      </c>
      <c r="C25" s="8" t="s">
        <v>22</v>
      </c>
      <c r="D25" s="8" t="s">
        <v>11</v>
      </c>
      <c r="E25" s="8" t="s">
        <v>12</v>
      </c>
      <c r="F25" s="8" t="s">
        <v>23</v>
      </c>
      <c r="G25" s="8" t="s">
        <v>24</v>
      </c>
    </row>
    <row r="26" customFormat="false" ht="19.5" hidden="false" customHeight="true" outlineLevel="0" collapsed="false">
      <c r="B26" s="9" t="s">
        <v>25</v>
      </c>
      <c r="C26" s="24" t="n">
        <f aca="false">'💸 Ausgaben'!D8</f>
        <v>200</v>
      </c>
      <c r="D26" s="11" t="n">
        <f aca="false">'💸 Ausgaben'!E8</f>
        <v>200</v>
      </c>
      <c r="E26" s="11" t="n">
        <f aca="false">IFERROR(C26-D26,0)</f>
        <v>0</v>
      </c>
      <c r="F26" s="25" t="n">
        <f aca="false">IFERROR(D26/B8,0)</f>
        <v>0.0714285714285714</v>
      </c>
      <c r="G26" s="26" t="str">
        <f aca="false">IFERROR(REPT("█",ROUND(D26/C8*10,0))&amp;" "&amp;TEXT(D26/C8,"0%"),"-")</f>
        <v>█ 8%</v>
      </c>
    </row>
    <row r="27" customFormat="false" ht="19.5" hidden="false" customHeight="true" outlineLevel="0" collapsed="false">
      <c r="B27" s="13" t="s">
        <v>26</v>
      </c>
      <c r="C27" s="27" t="n">
        <f aca="false">'💸 Ausgaben'!D9</f>
        <v>120</v>
      </c>
      <c r="D27" s="15" t="n">
        <f aca="false">'💸 Ausgaben'!E9</f>
        <v>120</v>
      </c>
      <c r="E27" s="15" t="n">
        <f aca="false">IFERROR(C27-D27,0)</f>
        <v>0</v>
      </c>
      <c r="F27" s="28" t="n">
        <f aca="false">IFERROR(D27/B8,0)</f>
        <v>0.0428571428571429</v>
      </c>
      <c r="G27" s="29" t="str">
        <f aca="false">IFERROR(REPT("█",ROUND(D27/C8*10,0))&amp;" "&amp;TEXT(D27/C8,"0%"),"-")</f>
        <v>█ 5%</v>
      </c>
    </row>
    <row r="28" customFormat="false" ht="19.5" hidden="false" customHeight="true" outlineLevel="0" collapsed="false">
      <c r="B28" s="9" t="s">
        <v>27</v>
      </c>
      <c r="C28" s="24" t="n">
        <f aca="false">'💸 Ausgaben'!D10</f>
        <v>150</v>
      </c>
      <c r="D28" s="11" t="n">
        <f aca="false">'💸 Ausgaben'!E10</f>
        <v>150</v>
      </c>
      <c r="E28" s="11" t="n">
        <f aca="false">IFERROR(C28-D28,0)</f>
        <v>0</v>
      </c>
      <c r="F28" s="25" t="n">
        <f aca="false">IFERROR(D28/B8,0)</f>
        <v>0.0535714285714286</v>
      </c>
      <c r="G28" s="26" t="str">
        <f aca="false">IFERROR(REPT("█",ROUND(D28/C8*10,0))&amp;" "&amp;TEXT(D28/C8,"0%"),"-")</f>
        <v>█ 6%</v>
      </c>
    </row>
    <row r="29" customFormat="false" ht="19.5" hidden="false" customHeight="true" outlineLevel="0" collapsed="false">
      <c r="B29" s="13" t="s">
        <v>28</v>
      </c>
      <c r="C29" s="27" t="n">
        <f aca="false">'💸 Ausgaben'!D11</f>
        <v>18</v>
      </c>
      <c r="D29" s="15" t="n">
        <f aca="false">'💸 Ausgaben'!E11</f>
        <v>18</v>
      </c>
      <c r="E29" s="15" t="n">
        <f aca="false">IFERROR(C29-D29,0)</f>
        <v>0</v>
      </c>
      <c r="F29" s="28" t="n">
        <f aca="false">IFERROR(D29/B8,0)</f>
        <v>0.00642857142857143</v>
      </c>
      <c r="G29" s="29" t="str">
        <f aca="false">IFERROR(REPT("█",ROUND(D29/C8*10,0))&amp;" "&amp;TEXT(D29/C8,"0%"),"-")</f>
        <v> 1%</v>
      </c>
    </row>
    <row r="30" customFormat="false" ht="19.5" hidden="false" customHeight="true" outlineLevel="0" collapsed="false">
      <c r="B30" s="9" t="s">
        <v>29</v>
      </c>
      <c r="C30" s="24" t="n">
        <f aca="false">'💸 Ausgaben'!D19</f>
        <v>100</v>
      </c>
      <c r="D30" s="11" t="n">
        <f aca="false">'💸 Ausgaben'!E19</f>
        <v>83</v>
      </c>
      <c r="E30" s="11" t="n">
        <f aca="false">IFERROR(C30-D30,0)</f>
        <v>17</v>
      </c>
      <c r="F30" s="25" t="n">
        <f aca="false">IFERROR(D30/B8,0)</f>
        <v>0.0296428571428571</v>
      </c>
      <c r="G30" s="26" t="str">
        <f aca="false">IFERROR(REPT("█",ROUND(D30/C8*10,0))&amp;" "&amp;TEXT(D30/C8,"0%"),"-")</f>
        <v> 4%</v>
      </c>
    </row>
    <row r="31" customFormat="false" ht="19.5" hidden="false" customHeight="true" outlineLevel="0" collapsed="false">
      <c r="B31" s="13" t="s">
        <v>30</v>
      </c>
      <c r="C31" s="27" t="n">
        <f aca="false">'💸 Ausgaben'!D20</f>
        <v>50</v>
      </c>
      <c r="D31" s="15" t="n">
        <f aca="false">'💸 Ausgaben'!E20</f>
        <v>30</v>
      </c>
      <c r="E31" s="15" t="n">
        <f aca="false">IFERROR(C31-D31,0)</f>
        <v>20</v>
      </c>
      <c r="F31" s="28" t="n">
        <f aca="false">IFERROR(D31/B8,0)</f>
        <v>0.0107142857142857</v>
      </c>
      <c r="G31" s="29" t="str">
        <f aca="false">IFERROR(REPT("█",ROUND(D31/C8*10,0))&amp;" "&amp;TEXT(D31/C8,"0%"),"-")</f>
        <v> 1%</v>
      </c>
    </row>
    <row r="32" customFormat="false" ht="19.5" hidden="false" customHeight="true" outlineLevel="0" collapsed="false">
      <c r="B32" s="9" t="s">
        <v>31</v>
      </c>
      <c r="C32" s="24" t="n">
        <f aca="false">'💸 Ausgaben'!D21</f>
        <v>40</v>
      </c>
      <c r="D32" s="11" t="n">
        <f aca="false">'💸 Ausgaben'!E21</f>
        <v>52</v>
      </c>
      <c r="E32" s="11" t="n">
        <f aca="false">IFERROR(C32-D32,0)</f>
        <v>-12</v>
      </c>
      <c r="F32" s="25" t="n">
        <f aca="false">IFERROR(D32/B8,0)</f>
        <v>0.0185714285714286</v>
      </c>
      <c r="G32" s="26" t="str">
        <f aca="false">IFERROR(REPT("█",ROUND(D32/C8*10,0))&amp;" "&amp;TEXT(D32/C8,"0%"),"-")</f>
        <v> 2%</v>
      </c>
    </row>
    <row r="33" customFormat="false" ht="19.5" hidden="false" customHeight="true" outlineLevel="0" collapsed="false">
      <c r="B33" s="13" t="s">
        <v>32</v>
      </c>
      <c r="C33" s="27" t="n">
        <f aca="false">'💸 Ausgaben'!D22</f>
        <v>30</v>
      </c>
      <c r="D33" s="15" t="n">
        <f aca="false">'💸 Ausgaben'!E22</f>
        <v>28</v>
      </c>
      <c r="E33" s="15" t="n">
        <f aca="false">IFERROR(C33-D33,0)</f>
        <v>2</v>
      </c>
      <c r="F33" s="28" t="n">
        <f aca="false">IFERROR(D33/B8,0)</f>
        <v>0.01</v>
      </c>
      <c r="G33" s="29" t="str">
        <f aca="false">IFERROR(REPT("█",ROUND(D33/C8*10,0))&amp;" "&amp;TEXT(D33/C8,"0%"),"-")</f>
        <v> 1%</v>
      </c>
    </row>
    <row r="34" customFormat="false" ht="21.75" hidden="false" customHeight="true" outlineLevel="0" collapsed="false">
      <c r="B34" s="30" t="s">
        <v>33</v>
      </c>
      <c r="C34" s="30"/>
      <c r="D34" s="31" t="n">
        <f aca="false">SUM(D26:D33)</f>
        <v>681</v>
      </c>
    </row>
    <row r="35" customFormat="false" ht="18" hidden="false" customHeight="true" outlineLevel="0" collapsed="false"/>
    <row r="36" customFormat="false" ht="19.5" hidden="false" customHeight="true" outlineLevel="0" collapsed="false">
      <c r="B36" s="32" t="s">
        <v>34</v>
      </c>
      <c r="C36" s="32"/>
      <c r="D36" s="32"/>
      <c r="E36" s="32"/>
      <c r="F36" s="32"/>
      <c r="G36" s="32"/>
    </row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13">
    <mergeCell ref="B2:G2"/>
    <mergeCell ref="B4:C4"/>
    <mergeCell ref="B10:G10"/>
    <mergeCell ref="B16:G16"/>
    <mergeCell ref="C17:G17"/>
    <mergeCell ref="C18:G18"/>
    <mergeCell ref="C19:G19"/>
    <mergeCell ref="C20:G20"/>
    <mergeCell ref="C21:G21"/>
    <mergeCell ref="C22:G22"/>
    <mergeCell ref="B24:G24"/>
    <mergeCell ref="B34:C34"/>
    <mergeCell ref="B36:G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4" min="3" style="0" width="18"/>
    <col collapsed="false" customWidth="true" hidden="false" outlineLevel="0" max="5" min="5" style="0" width="22"/>
    <col collapsed="false" customWidth="true" hidden="false" outlineLevel="0" max="6" min="6" style="0" width="2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33" t="s">
        <v>35</v>
      </c>
      <c r="C2" s="33"/>
      <c r="D2" s="33"/>
      <c r="E2" s="33"/>
    </row>
    <row r="3" customFormat="false" ht="7.5" hidden="false" customHeight="true" outlineLevel="0" collapsed="false"/>
    <row r="4" customFormat="false" ht="19.5" hidden="false" customHeight="true" outlineLevel="0" collapsed="false">
      <c r="B4" s="34" t="s">
        <v>36</v>
      </c>
      <c r="C4" s="34" t="s">
        <v>37</v>
      </c>
      <c r="D4" s="34" t="s">
        <v>38</v>
      </c>
      <c r="E4" s="34" t="s">
        <v>39</v>
      </c>
    </row>
    <row r="5" customFormat="false" ht="21.75" hidden="false" customHeight="true" outlineLevel="0" collapsed="false">
      <c r="B5" s="13" t="n">
        <v>2800</v>
      </c>
      <c r="C5" s="27" t="n">
        <v>2800</v>
      </c>
      <c r="D5" s="27" t="n">
        <v>2800</v>
      </c>
      <c r="E5" s="35" t="s">
        <v>40</v>
      </c>
    </row>
    <row r="6" customFormat="false" ht="21.75" hidden="false" customHeight="true" outlineLevel="0" collapsed="false">
      <c r="B6" s="9" t="s">
        <v>41</v>
      </c>
      <c r="C6" s="24" t="n">
        <v>0</v>
      </c>
      <c r="D6" s="24" t="n">
        <v>0</v>
      </c>
      <c r="E6" s="36"/>
    </row>
    <row r="7" customFormat="false" ht="21.75" hidden="false" customHeight="true" outlineLevel="0" collapsed="false">
      <c r="B7" s="13" t="s">
        <v>42</v>
      </c>
      <c r="C7" s="27" t="n">
        <v>0</v>
      </c>
      <c r="D7" s="27" t="n">
        <v>0</v>
      </c>
      <c r="E7" s="35" t="s">
        <v>43</v>
      </c>
    </row>
    <row r="8" customFormat="false" ht="21.75" hidden="false" customHeight="true" outlineLevel="0" collapsed="false">
      <c r="B8" s="9" t="s">
        <v>44</v>
      </c>
      <c r="C8" s="24" t="n">
        <v>0</v>
      </c>
      <c r="D8" s="24" t="n">
        <v>0</v>
      </c>
      <c r="E8" s="36"/>
    </row>
    <row r="9" customFormat="false" ht="21.75" hidden="false" customHeight="true" outlineLevel="0" collapsed="false">
      <c r="B9" s="13" t="s">
        <v>45</v>
      </c>
      <c r="C9" s="27" t="n">
        <v>0</v>
      </c>
      <c r="D9" s="27" t="n">
        <v>0</v>
      </c>
      <c r="E9" s="35"/>
    </row>
    <row r="10" customFormat="false" ht="21.75" hidden="false" customHeight="true" outlineLevel="0" collapsed="false">
      <c r="B10" s="9" t="s">
        <v>46</v>
      </c>
      <c r="C10" s="24" t="n">
        <v>0</v>
      </c>
      <c r="D10" s="24" t="n">
        <v>0</v>
      </c>
      <c r="E10" s="36"/>
    </row>
    <row r="11" customFormat="false" ht="24" hidden="false" customHeight="true" outlineLevel="0" collapsed="false">
      <c r="B11" s="37" t="s">
        <v>47</v>
      </c>
      <c r="C11" s="31" t="n">
        <f aca="false">SUM(C5:C10)</f>
        <v>2800</v>
      </c>
      <c r="D11" s="31" t="n">
        <f aca="false">SUM(D5:D10)</f>
        <v>2800</v>
      </c>
      <c r="E11" s="38" t="s">
        <v>48</v>
      </c>
    </row>
    <row r="12" customFormat="false" ht="18" hidden="false" customHeight="true" outlineLevel="0" collapsed="false"/>
    <row r="13" customFormat="false" ht="18" hidden="false" customHeight="true" outlineLevel="0" collapsed="false"/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</sheetData>
  <mergeCells count="1">
    <mergeCell ref="B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5"/>
    <col collapsed="false" customWidth="true" hidden="false" outlineLevel="0" max="5" min="4" style="0" width="18"/>
    <col collapsed="false" customWidth="true" hidden="false" outlineLevel="0" max="6" min="6" style="0" width="16"/>
    <col collapsed="false" customWidth="true" hidden="false" outlineLevel="0" max="7" min="7" style="0" width="22"/>
    <col collapsed="false" customWidth="true" hidden="false" outlineLevel="0" max="8" min="8" style="0" width="2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33" t="s">
        <v>49</v>
      </c>
      <c r="C2" s="33"/>
      <c r="D2" s="33"/>
      <c r="E2" s="33"/>
      <c r="F2" s="33"/>
      <c r="G2" s="33"/>
    </row>
    <row r="3" customFormat="false" ht="7.5" hidden="false" customHeight="true" outlineLevel="0" collapsed="false"/>
    <row r="4" customFormat="false" ht="19.5" hidden="false" customHeight="true" outlineLevel="0" collapsed="false">
      <c r="B4" s="34" t="s">
        <v>50</v>
      </c>
      <c r="C4" s="34" t="s">
        <v>51</v>
      </c>
      <c r="D4" s="34" t="s">
        <v>22</v>
      </c>
      <c r="E4" s="34" t="s">
        <v>38</v>
      </c>
      <c r="F4" s="34" t="s">
        <v>12</v>
      </c>
      <c r="G4" s="34" t="s">
        <v>52</v>
      </c>
    </row>
    <row r="5" customFormat="false" ht="21.75" hidden="false" customHeight="true" outlineLevel="0" collapsed="false">
      <c r="B5" s="39" t="s">
        <v>53</v>
      </c>
      <c r="C5" s="39"/>
      <c r="D5" s="39"/>
      <c r="E5" s="39"/>
      <c r="F5" s="39"/>
      <c r="G5" s="39"/>
      <c r="H5" s="40" t="n">
        <f aca="false">E28</f>
        <v>2371</v>
      </c>
    </row>
    <row r="6" customFormat="false" ht="21.75" hidden="false" customHeight="true" outlineLevel="0" collapsed="false">
      <c r="B6" s="9" t="s">
        <v>25</v>
      </c>
      <c r="C6" s="41" t="s">
        <v>54</v>
      </c>
      <c r="D6" s="24" t="n">
        <v>950</v>
      </c>
      <c r="E6" s="24" t="n">
        <v>950</v>
      </c>
      <c r="F6" s="11" t="n">
        <f aca="false">IFERROR(D6-E6,0)</f>
        <v>0</v>
      </c>
      <c r="G6" s="36" t="s">
        <v>55</v>
      </c>
    </row>
    <row r="7" customFormat="false" ht="21.75" hidden="false" customHeight="true" outlineLevel="0" collapsed="false">
      <c r="B7" s="13" t="s">
        <v>26</v>
      </c>
      <c r="C7" s="42" t="s">
        <v>54</v>
      </c>
      <c r="D7" s="27" t="n">
        <v>450</v>
      </c>
      <c r="E7" s="27" t="n">
        <v>450</v>
      </c>
      <c r="F7" s="15" t="n">
        <f aca="false">IFERROR(D7-E7,0)</f>
        <v>0</v>
      </c>
      <c r="G7" s="35" t="s">
        <v>56</v>
      </c>
    </row>
    <row r="8" customFormat="false" ht="21.75" hidden="false" customHeight="true" outlineLevel="0" collapsed="false">
      <c r="B8" s="9" t="s">
        <v>27</v>
      </c>
      <c r="C8" s="41" t="s">
        <v>54</v>
      </c>
      <c r="D8" s="24" t="n">
        <v>200</v>
      </c>
      <c r="E8" s="24" t="n">
        <v>200</v>
      </c>
      <c r="F8" s="11" t="n">
        <f aca="false">IFERROR(D8-E8,0)</f>
        <v>0</v>
      </c>
      <c r="G8" s="36" t="s">
        <v>57</v>
      </c>
    </row>
    <row r="9" customFormat="false" ht="21.75" hidden="false" customHeight="true" outlineLevel="0" collapsed="false">
      <c r="B9" s="13" t="s">
        <v>28</v>
      </c>
      <c r="C9" s="42" t="s">
        <v>54</v>
      </c>
      <c r="D9" s="27" t="n">
        <v>120</v>
      </c>
      <c r="E9" s="27" t="n">
        <v>120</v>
      </c>
      <c r="F9" s="15" t="n">
        <f aca="false">IFERROR(D9-E9,0)</f>
        <v>0</v>
      </c>
      <c r="G9" s="35" t="s">
        <v>55</v>
      </c>
    </row>
    <row r="10" customFormat="false" ht="21.75" hidden="false" customHeight="true" outlineLevel="0" collapsed="false">
      <c r="B10" s="9" t="s">
        <v>58</v>
      </c>
      <c r="C10" s="41" t="s">
        <v>54</v>
      </c>
      <c r="D10" s="24" t="n">
        <v>150</v>
      </c>
      <c r="E10" s="24" t="n">
        <v>150</v>
      </c>
      <c r="F10" s="11" t="n">
        <f aca="false">IFERROR(D10-E10,0)</f>
        <v>0</v>
      </c>
      <c r="G10" s="36" t="s">
        <v>59</v>
      </c>
    </row>
    <row r="11" customFormat="false" ht="21.75" hidden="false" customHeight="true" outlineLevel="0" collapsed="false">
      <c r="B11" s="13" t="s">
        <v>60</v>
      </c>
      <c r="C11" s="42" t="s">
        <v>54</v>
      </c>
      <c r="D11" s="27" t="n">
        <v>18</v>
      </c>
      <c r="E11" s="27" t="n">
        <v>18</v>
      </c>
      <c r="F11" s="15" t="n">
        <f aca="false">IFERROR(D11-E11,0)</f>
        <v>0</v>
      </c>
      <c r="G11" s="35" t="s">
        <v>61</v>
      </c>
    </row>
    <row r="12" customFormat="false" ht="21.75" hidden="false" customHeight="true" outlineLevel="0" collapsed="false">
      <c r="B12" s="9" t="s">
        <v>62</v>
      </c>
      <c r="C12" s="41" t="s">
        <v>54</v>
      </c>
      <c r="D12" s="24" t="n">
        <v>0</v>
      </c>
      <c r="E12" s="24" t="n">
        <v>0</v>
      </c>
      <c r="F12" s="11" t="n">
        <f aca="false">IFERROR(D12-E12,0)</f>
        <v>0</v>
      </c>
      <c r="G12" s="36"/>
    </row>
    <row r="13" customFormat="false" ht="21.75" hidden="false" customHeight="true" outlineLevel="0" collapsed="false">
      <c r="B13" s="43" t="s">
        <v>63</v>
      </c>
      <c r="C13" s="44" t="s">
        <v>54</v>
      </c>
      <c r="D13" s="31" t="n">
        <f aca="false">SUM(D6:D12)</f>
        <v>1888</v>
      </c>
      <c r="E13" s="31" t="n">
        <f aca="false">SUM(E6:E12)</f>
        <v>1888</v>
      </c>
      <c r="F13" s="31" t="n">
        <f aca="false">IFERROR(D13-E13,0)</f>
        <v>0</v>
      </c>
      <c r="G13" s="35" t="s">
        <v>64</v>
      </c>
    </row>
    <row r="14" customFormat="false" ht="7.5" hidden="false" customHeight="true" outlineLevel="0" collapsed="false">
      <c r="H14" s="40" t="n">
        <f aca="false">E13</f>
        <v>1888</v>
      </c>
    </row>
    <row r="15" customFormat="false" ht="21.75" hidden="false" customHeight="true" outlineLevel="0" collapsed="false">
      <c r="B15" s="45" t="s">
        <v>65</v>
      </c>
      <c r="C15" s="45"/>
      <c r="D15" s="45"/>
      <c r="E15" s="45"/>
      <c r="F15" s="45"/>
      <c r="G15" s="45"/>
    </row>
    <row r="16" customFormat="false" ht="21.75" hidden="false" customHeight="true" outlineLevel="0" collapsed="false">
      <c r="B16" s="46" t="s">
        <v>66</v>
      </c>
      <c r="C16" s="47" t="s">
        <v>67</v>
      </c>
      <c r="D16" s="48" t="n">
        <v>50</v>
      </c>
      <c r="E16" s="48" t="n">
        <v>45</v>
      </c>
      <c r="F16" s="49" t="n">
        <f aca="false">IFERROR(D16-E16,0)</f>
        <v>5</v>
      </c>
      <c r="G16" s="50" t="s">
        <v>68</v>
      </c>
    </row>
    <row r="17" customFormat="false" ht="21.75" hidden="false" customHeight="true" outlineLevel="0" collapsed="false">
      <c r="B17" s="13" t="s">
        <v>30</v>
      </c>
      <c r="C17" s="51" t="s">
        <v>67</v>
      </c>
      <c r="D17" s="27" t="n">
        <v>100</v>
      </c>
      <c r="E17" s="27" t="n">
        <v>80</v>
      </c>
      <c r="F17" s="15" t="n">
        <f aca="false">IFERROR(D17-E17,0)</f>
        <v>20</v>
      </c>
      <c r="G17" s="35"/>
    </row>
    <row r="18" customFormat="false" ht="21.75" hidden="false" customHeight="true" outlineLevel="0" collapsed="false">
      <c r="B18" s="46" t="s">
        <v>69</v>
      </c>
      <c r="C18" s="47" t="s">
        <v>67</v>
      </c>
      <c r="D18" s="48" t="n">
        <v>80</v>
      </c>
      <c r="E18" s="48" t="n">
        <v>95</v>
      </c>
      <c r="F18" s="49" t="n">
        <f aca="false">IFERROR(D18-E18,0)</f>
        <v>-15</v>
      </c>
      <c r="G18" s="50"/>
    </row>
    <row r="19" customFormat="false" ht="21.75" hidden="false" customHeight="true" outlineLevel="0" collapsed="false">
      <c r="B19" s="13" t="s">
        <v>32</v>
      </c>
      <c r="C19" s="51" t="s">
        <v>67</v>
      </c>
      <c r="D19" s="27" t="n">
        <v>100</v>
      </c>
      <c r="E19" s="27" t="n">
        <v>83</v>
      </c>
      <c r="F19" s="15" t="n">
        <f aca="false">IFERROR(D19-E19,0)</f>
        <v>17</v>
      </c>
      <c r="G19" s="35" t="s">
        <v>70</v>
      </c>
    </row>
    <row r="20" customFormat="false" ht="21.75" hidden="false" customHeight="true" outlineLevel="0" collapsed="false">
      <c r="B20" s="46" t="s">
        <v>71</v>
      </c>
      <c r="C20" s="47" t="s">
        <v>67</v>
      </c>
      <c r="D20" s="48" t="n">
        <v>50</v>
      </c>
      <c r="E20" s="48" t="n">
        <v>30</v>
      </c>
      <c r="F20" s="49" t="n">
        <f aca="false">IFERROR(D20-E20,0)</f>
        <v>20</v>
      </c>
      <c r="G20" s="50"/>
    </row>
    <row r="21" customFormat="false" ht="21.75" hidden="false" customHeight="true" outlineLevel="0" collapsed="false">
      <c r="B21" s="13" t="s">
        <v>72</v>
      </c>
      <c r="C21" s="51" t="s">
        <v>67</v>
      </c>
      <c r="D21" s="27" t="n">
        <v>40</v>
      </c>
      <c r="E21" s="27" t="n">
        <v>52</v>
      </c>
      <c r="F21" s="15" t="n">
        <f aca="false">IFERROR(D21-E21,0)</f>
        <v>-12</v>
      </c>
      <c r="G21" s="35"/>
    </row>
    <row r="22" customFormat="false" ht="21.75" hidden="false" customHeight="true" outlineLevel="0" collapsed="false">
      <c r="B22" s="46" t="s">
        <v>73</v>
      </c>
      <c r="C22" s="47" t="s">
        <v>67</v>
      </c>
      <c r="D22" s="48" t="n">
        <v>30</v>
      </c>
      <c r="E22" s="48" t="n">
        <v>28</v>
      </c>
      <c r="F22" s="49" t="n">
        <f aca="false">IFERROR(D22-E22,0)</f>
        <v>2</v>
      </c>
      <c r="G22" s="50"/>
    </row>
    <row r="23" customFormat="false" ht="21.75" hidden="false" customHeight="true" outlineLevel="0" collapsed="false">
      <c r="B23" s="13" t="s">
        <v>74</v>
      </c>
      <c r="C23" s="51" t="s">
        <v>67</v>
      </c>
      <c r="D23" s="27" t="n">
        <v>30</v>
      </c>
      <c r="E23" s="27" t="n">
        <v>20</v>
      </c>
      <c r="F23" s="15" t="n">
        <f aca="false">IFERROR(D23-E23,0)</f>
        <v>10</v>
      </c>
      <c r="G23" s="35"/>
    </row>
    <row r="24" customFormat="false" ht="21.75" hidden="false" customHeight="true" outlineLevel="0" collapsed="false">
      <c r="B24" s="46" t="s">
        <v>75</v>
      </c>
      <c r="C24" s="47" t="s">
        <v>67</v>
      </c>
      <c r="D24" s="48" t="n">
        <v>20</v>
      </c>
      <c r="E24" s="48" t="n">
        <v>15</v>
      </c>
      <c r="F24" s="49" t="n">
        <f aca="false">IFERROR(D24-E24,0)</f>
        <v>5</v>
      </c>
      <c r="G24" s="50"/>
    </row>
    <row r="25" customFormat="false" ht="21.75" hidden="false" customHeight="true" outlineLevel="0" collapsed="false">
      <c r="B25" s="13" t="s">
        <v>76</v>
      </c>
      <c r="C25" s="51" t="s">
        <v>67</v>
      </c>
      <c r="D25" s="27" t="n">
        <v>50</v>
      </c>
      <c r="E25" s="27" t="n">
        <v>35</v>
      </c>
      <c r="F25" s="15" t="n">
        <f aca="false">IFERROR(D25-E25,0)</f>
        <v>15</v>
      </c>
      <c r="G25" s="35"/>
      <c r="H25" s="40" t="n">
        <f aca="false">E26</f>
        <v>483</v>
      </c>
    </row>
    <row r="26" customFormat="false" ht="21.75" hidden="false" customHeight="true" outlineLevel="0" collapsed="false">
      <c r="B26" s="52" t="s">
        <v>77</v>
      </c>
      <c r="C26" s="53"/>
      <c r="D26" s="54" t="n">
        <f aca="false">SUM(D16:D25)</f>
        <v>550</v>
      </c>
      <c r="E26" s="54" t="n">
        <f aca="false">SUM(E16:E25)</f>
        <v>483</v>
      </c>
      <c r="F26" s="54" t="n">
        <f aca="false">IFERROR(D26-E26,0)</f>
        <v>67</v>
      </c>
    </row>
    <row r="27" customFormat="false" ht="7.5" hidden="false" customHeight="true" outlineLevel="0" collapsed="false"/>
    <row r="28" customFormat="false" ht="25.5" hidden="false" customHeight="true" outlineLevel="0" collapsed="false">
      <c r="B28" s="55" t="s">
        <v>78</v>
      </c>
      <c r="C28" s="56"/>
      <c r="D28" s="57" t="n">
        <f aca="false">IFERROR(D13+D26,0)</f>
        <v>2438</v>
      </c>
      <c r="E28" s="57" t="n">
        <f aca="false">IFERROR(E13+E26,0)</f>
        <v>2371</v>
      </c>
      <c r="F28" s="57" t="n">
        <f aca="false">IFERROR(D28-E28,0)</f>
        <v>67</v>
      </c>
    </row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3">
    <mergeCell ref="B2:G2"/>
    <mergeCell ref="B5:G5"/>
    <mergeCell ref="B15:G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4"/>
    <col collapsed="false" customWidth="true" hidden="false" outlineLevel="0" max="3" min="3" style="0" width="30"/>
    <col collapsed="false" customWidth="true" hidden="false" outlineLevel="0" max="5" min="4" style="0" width="18"/>
    <col collapsed="false" customWidth="true" hidden="false" outlineLevel="0" max="6" min="6" style="0" width="22"/>
    <col collapsed="false" customWidth="true" hidden="false" outlineLevel="0" max="7" min="7" style="0" width="2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58" t="s">
        <v>79</v>
      </c>
      <c r="C2" s="58"/>
      <c r="D2" s="58"/>
      <c r="E2" s="58"/>
      <c r="F2" s="58"/>
    </row>
    <row r="3" customFormat="false" ht="7.5" hidden="false" customHeight="true" outlineLevel="0" collapsed="false"/>
    <row r="4" customFormat="false" ht="19.5" hidden="false" customHeight="true" outlineLevel="0" collapsed="false">
      <c r="B4" s="34" t="s">
        <v>80</v>
      </c>
      <c r="C4" s="34" t="s">
        <v>81</v>
      </c>
      <c r="D4" s="34" t="s">
        <v>82</v>
      </c>
      <c r="E4" s="34" t="s">
        <v>8</v>
      </c>
      <c r="F4" s="34" t="s">
        <v>39</v>
      </c>
    </row>
    <row r="5" customFormat="false" ht="19.5" hidden="false" customHeight="true" outlineLevel="0" collapsed="false">
      <c r="B5" s="59" t="s">
        <v>83</v>
      </c>
      <c r="C5" s="60" t="s">
        <v>84</v>
      </c>
      <c r="D5" s="61" t="n">
        <v>2800</v>
      </c>
      <c r="E5" s="60" t="s">
        <v>85</v>
      </c>
      <c r="F5" s="36" t="s">
        <v>86</v>
      </c>
    </row>
    <row r="6" customFormat="false" ht="19.5" hidden="false" customHeight="true" outlineLevel="0" collapsed="false">
      <c r="B6" s="62" t="s">
        <v>87</v>
      </c>
      <c r="C6" s="63" t="s">
        <v>88</v>
      </c>
      <c r="D6" s="64" t="n">
        <v>-950</v>
      </c>
      <c r="E6" s="63" t="s">
        <v>89</v>
      </c>
      <c r="F6" s="35"/>
    </row>
    <row r="7" customFormat="false" ht="19.5" hidden="false" customHeight="true" outlineLevel="0" collapsed="false">
      <c r="B7" s="65" t="s">
        <v>90</v>
      </c>
      <c r="C7" s="66" t="s">
        <v>91</v>
      </c>
      <c r="D7" s="67" t="n">
        <v>-65</v>
      </c>
      <c r="E7" s="66" t="s">
        <v>92</v>
      </c>
      <c r="F7" s="68" t="s">
        <v>93</v>
      </c>
    </row>
    <row r="8" customFormat="false" ht="19.5" hidden="false" customHeight="true" outlineLevel="0" collapsed="false">
      <c r="B8" s="62" t="s">
        <v>94</v>
      </c>
      <c r="C8" s="63" t="s">
        <v>95</v>
      </c>
      <c r="D8" s="64" t="n">
        <v>-55</v>
      </c>
      <c r="E8" s="63" t="s">
        <v>96</v>
      </c>
      <c r="F8" s="35"/>
    </row>
    <row r="9" customFormat="false" ht="19.5" hidden="false" customHeight="true" outlineLevel="0" collapsed="false">
      <c r="B9" s="65" t="s">
        <v>97</v>
      </c>
      <c r="C9" s="66" t="s">
        <v>98</v>
      </c>
      <c r="D9" s="67" t="n">
        <v>-60</v>
      </c>
      <c r="E9" s="66" t="s">
        <v>99</v>
      </c>
      <c r="F9" s="68"/>
    </row>
    <row r="10" customFormat="false" ht="19.5" hidden="false" customHeight="true" outlineLevel="0" collapsed="false">
      <c r="B10" s="62" t="s">
        <v>100</v>
      </c>
      <c r="C10" s="63" t="s">
        <v>101</v>
      </c>
      <c r="D10" s="64" t="n">
        <v>-42</v>
      </c>
      <c r="E10" s="63" t="s">
        <v>102</v>
      </c>
      <c r="F10" s="35"/>
    </row>
    <row r="11" customFormat="false" ht="19.5" hidden="false" customHeight="true" outlineLevel="0" collapsed="false">
      <c r="B11" s="65" t="s">
        <v>103</v>
      </c>
      <c r="C11" s="66" t="s">
        <v>104</v>
      </c>
      <c r="D11" s="67" t="n">
        <v>-150</v>
      </c>
      <c r="E11" s="66" t="s">
        <v>105</v>
      </c>
      <c r="F11" s="68" t="s">
        <v>106</v>
      </c>
    </row>
    <row r="12" customFormat="false" ht="19.5" hidden="false" customHeight="true" outlineLevel="0" collapsed="false">
      <c r="B12" s="62" t="s">
        <v>107</v>
      </c>
      <c r="C12" s="63" t="s">
        <v>108</v>
      </c>
      <c r="D12" s="64" t="n">
        <v>-22</v>
      </c>
      <c r="E12" s="63" t="s">
        <v>109</v>
      </c>
      <c r="F12" s="35"/>
    </row>
    <row r="13" customFormat="false" ht="19.5" hidden="false" customHeight="true" outlineLevel="0" collapsed="false">
      <c r="B13" s="65" t="s">
        <v>110</v>
      </c>
      <c r="C13" s="66" t="s">
        <v>111</v>
      </c>
      <c r="D13" s="67" t="n">
        <v>-48</v>
      </c>
      <c r="E13" s="66" t="s">
        <v>92</v>
      </c>
      <c r="F13" s="68"/>
    </row>
    <row r="14" customFormat="false" ht="19.5" hidden="false" customHeight="true" outlineLevel="0" collapsed="false">
      <c r="B14" s="62" t="s">
        <v>112</v>
      </c>
      <c r="C14" s="63" t="s">
        <v>113</v>
      </c>
      <c r="D14" s="64" t="n">
        <v>-400</v>
      </c>
      <c r="E14" s="63" t="s">
        <v>114</v>
      </c>
      <c r="F14" s="35" t="s">
        <v>115</v>
      </c>
    </row>
    <row r="15" customFormat="false" ht="19.5" hidden="false" customHeight="true" outlineLevel="0" collapsed="false">
      <c r="B15" s="65" t="s">
        <v>116</v>
      </c>
      <c r="C15" s="66" t="s">
        <v>117</v>
      </c>
      <c r="D15" s="67" t="n">
        <v>-160</v>
      </c>
      <c r="E15" s="66" t="s">
        <v>114</v>
      </c>
      <c r="F15" s="68" t="s">
        <v>118</v>
      </c>
    </row>
    <row r="16" customFormat="false" ht="19.5" hidden="false" customHeight="true" outlineLevel="0" collapsed="false">
      <c r="B16" s="62" t="s">
        <v>119</v>
      </c>
      <c r="C16" s="63" t="s">
        <v>120</v>
      </c>
      <c r="D16" s="64" t="n">
        <v>-22</v>
      </c>
      <c r="E16" s="63" t="s">
        <v>121</v>
      </c>
      <c r="F16" s="35"/>
    </row>
    <row r="17" customFormat="false" ht="19.5" hidden="false" customHeight="true" outlineLevel="0" collapsed="false">
      <c r="B17" s="65" t="s">
        <v>122</v>
      </c>
      <c r="C17" s="66" t="s">
        <v>123</v>
      </c>
      <c r="D17" s="67" t="n">
        <v>-38</v>
      </c>
      <c r="E17" s="66" t="s">
        <v>124</v>
      </c>
      <c r="F17" s="68"/>
    </row>
    <row r="18" customFormat="false" ht="19.5" hidden="false" customHeight="true" outlineLevel="0" collapsed="false">
      <c r="B18" s="62" t="s">
        <v>125</v>
      </c>
      <c r="C18" s="63" t="s">
        <v>126</v>
      </c>
      <c r="D18" s="64" t="n">
        <v>-25</v>
      </c>
      <c r="E18" s="63" t="s">
        <v>127</v>
      </c>
      <c r="F18" s="35"/>
    </row>
    <row r="19" customFormat="false" ht="19.5" hidden="false" customHeight="true" outlineLevel="0" collapsed="false">
      <c r="B19" s="59" t="s">
        <v>128</v>
      </c>
      <c r="C19" s="60" t="s">
        <v>129</v>
      </c>
      <c r="D19" s="61" t="n">
        <v>200</v>
      </c>
      <c r="E19" s="60" t="s">
        <v>85</v>
      </c>
      <c r="F19" s="36" t="s">
        <v>130</v>
      </c>
    </row>
    <row r="20" customFormat="false" ht="19.5" hidden="false" customHeight="true" outlineLevel="0" collapsed="false">
      <c r="B20" s="62" t="s">
        <v>131</v>
      </c>
      <c r="C20" s="63" t="s">
        <v>132</v>
      </c>
      <c r="D20" s="64" t="n">
        <v>-55</v>
      </c>
      <c r="E20" s="63" t="s">
        <v>92</v>
      </c>
      <c r="F20" s="35"/>
    </row>
    <row r="21" customFormat="false" ht="19.5" hidden="false" customHeight="true" outlineLevel="0" collapsed="false">
      <c r="B21" s="65" t="s">
        <v>133</v>
      </c>
      <c r="C21" s="66" t="s">
        <v>134</v>
      </c>
      <c r="D21" s="67" t="n">
        <v>-18</v>
      </c>
      <c r="E21" s="66" t="s">
        <v>135</v>
      </c>
      <c r="F21" s="68" t="s">
        <v>106</v>
      </c>
    </row>
    <row r="22" customFormat="false" ht="19.5" hidden="false" customHeight="true" outlineLevel="0" collapsed="false">
      <c r="B22" s="62" t="s">
        <v>136</v>
      </c>
      <c r="C22" s="63" t="s">
        <v>137</v>
      </c>
      <c r="D22" s="64" t="n">
        <v>-45</v>
      </c>
      <c r="E22" s="63" t="s">
        <v>138</v>
      </c>
      <c r="F22" s="35"/>
    </row>
    <row r="23" customFormat="false" ht="24" hidden="false" customHeight="true" outlineLevel="0" collapsed="false">
      <c r="B23" s="30" t="s">
        <v>139</v>
      </c>
      <c r="C23" s="30"/>
      <c r="D23" s="57" t="n">
        <f aca="false">SUM(D5:D22)</f>
        <v>845</v>
      </c>
    </row>
    <row r="24" customFormat="false" ht="18" hidden="false" customHeight="true" outlineLevel="0" collapsed="false"/>
    <row r="25" customFormat="false" ht="19.5" hidden="false" customHeight="true" outlineLevel="0" collapsed="false">
      <c r="B25" s="69" t="s">
        <v>140</v>
      </c>
      <c r="C25" s="69"/>
      <c r="D25" s="69"/>
      <c r="E25" s="69"/>
      <c r="F25" s="69"/>
    </row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</sheetData>
  <mergeCells count="3">
    <mergeCell ref="B2:F2"/>
    <mergeCell ref="B23:C23"/>
    <mergeCell ref="B25:F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14" min="3" style="0" width="10"/>
    <col collapsed="false" customWidth="true" hidden="false" outlineLevel="0" max="16" min="15" style="0" width="12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58" t="s">
        <v>141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customFormat="false" ht="7.5" hidden="false" customHeight="true" outlineLevel="0" collapsed="false"/>
    <row r="4" customFormat="false" ht="19.5" hidden="false" customHeight="true" outlineLevel="0" collapsed="false">
      <c r="B4" s="34" t="s">
        <v>8</v>
      </c>
      <c r="C4" s="34" t="s">
        <v>142</v>
      </c>
      <c r="D4" s="34" t="s">
        <v>143</v>
      </c>
      <c r="E4" s="34" t="s">
        <v>144</v>
      </c>
      <c r="F4" s="34" t="s">
        <v>145</v>
      </c>
      <c r="G4" s="34" t="s">
        <v>146</v>
      </c>
      <c r="H4" s="34" t="s">
        <v>147</v>
      </c>
      <c r="I4" s="34" t="s">
        <v>148</v>
      </c>
      <c r="J4" s="34" t="s">
        <v>149</v>
      </c>
      <c r="K4" s="34" t="s">
        <v>150</v>
      </c>
      <c r="L4" s="34" t="s">
        <v>151</v>
      </c>
      <c r="M4" s="34" t="s">
        <v>152</v>
      </c>
      <c r="N4" s="34" t="s">
        <v>153</v>
      </c>
      <c r="O4" s="70" t="s">
        <v>154</v>
      </c>
      <c r="P4" s="70" t="s">
        <v>155</v>
      </c>
    </row>
    <row r="5" customFormat="false" ht="21.75" hidden="false" customHeight="true" outlineLevel="0" collapsed="false">
      <c r="B5" s="13" t="s">
        <v>3</v>
      </c>
      <c r="C5" s="27" t="n">
        <v>2800</v>
      </c>
      <c r="D5" s="27" t="n">
        <v>2800</v>
      </c>
      <c r="E5" s="27" t="n">
        <v>2800</v>
      </c>
      <c r="F5" s="27" t="n">
        <v>2800</v>
      </c>
      <c r="G5" s="27" t="n">
        <v>2800</v>
      </c>
      <c r="H5" s="27" t="n">
        <v>2800</v>
      </c>
      <c r="I5" s="27" t="n">
        <v>2800</v>
      </c>
      <c r="J5" s="27" t="n">
        <v>2800</v>
      </c>
      <c r="K5" s="27" t="n">
        <v>2800</v>
      </c>
      <c r="L5" s="27" t="n">
        <v>2800</v>
      </c>
      <c r="M5" s="27" t="n">
        <v>2800</v>
      </c>
      <c r="N5" s="27" t="n">
        <v>2800</v>
      </c>
      <c r="O5" s="31" t="n">
        <f aca="false">SUM(C5:N5)</f>
        <v>33600</v>
      </c>
      <c r="P5" s="71" t="n">
        <f aca="false">IFERROR(AVERAGE(C5:N5),0)</f>
        <v>2800</v>
      </c>
    </row>
    <row r="6" customFormat="false" ht="21.75" hidden="false" customHeight="true" outlineLevel="0" collapsed="false">
      <c r="B6" s="9" t="s">
        <v>156</v>
      </c>
      <c r="C6" s="24" t="n">
        <v>1448</v>
      </c>
      <c r="D6" s="24" t="n">
        <v>1448</v>
      </c>
      <c r="E6" s="24" t="n">
        <v>1448</v>
      </c>
      <c r="F6" s="24" t="n">
        <v>1448</v>
      </c>
      <c r="G6" s="24" t="n">
        <v>1448</v>
      </c>
      <c r="H6" s="24" t="n">
        <v>1448</v>
      </c>
      <c r="I6" s="24" t="n">
        <v>1448</v>
      </c>
      <c r="J6" s="24" t="n">
        <v>1448</v>
      </c>
      <c r="K6" s="24" t="n">
        <v>1448</v>
      </c>
      <c r="L6" s="24" t="n">
        <v>1448</v>
      </c>
      <c r="M6" s="24" t="n">
        <v>1448</v>
      </c>
      <c r="N6" s="24" t="n">
        <v>1448</v>
      </c>
      <c r="O6" s="31" t="n">
        <f aca="false">SUM(C6:N6)</f>
        <v>17376</v>
      </c>
      <c r="P6" s="71" t="n">
        <f aca="false">IFERROR(AVERAGE(C6:N6),0)</f>
        <v>1448</v>
      </c>
    </row>
    <row r="7" customFormat="false" ht="21.75" hidden="false" customHeight="true" outlineLevel="0" collapsed="false">
      <c r="B7" s="13" t="s">
        <v>157</v>
      </c>
      <c r="C7" s="27" t="n">
        <v>550</v>
      </c>
      <c r="D7" s="27" t="n">
        <v>550</v>
      </c>
      <c r="E7" s="27" t="n">
        <v>550</v>
      </c>
      <c r="F7" s="27" t="n">
        <v>550</v>
      </c>
      <c r="G7" s="27" t="n">
        <v>550</v>
      </c>
      <c r="H7" s="27" t="n">
        <v>550</v>
      </c>
      <c r="I7" s="27" t="n">
        <v>550</v>
      </c>
      <c r="J7" s="27" t="n">
        <v>550</v>
      </c>
      <c r="K7" s="27" t="n">
        <v>550</v>
      </c>
      <c r="L7" s="27" t="n">
        <v>550</v>
      </c>
      <c r="M7" s="27" t="n">
        <v>680</v>
      </c>
      <c r="N7" s="27" t="n">
        <v>720</v>
      </c>
      <c r="O7" s="31" t="n">
        <f aca="false">SUM(C7:N7)</f>
        <v>6900</v>
      </c>
      <c r="P7" s="71" t="n">
        <f aca="false">IFERROR(AVERAGE(C7:N7),0)</f>
        <v>575</v>
      </c>
    </row>
    <row r="8" customFormat="false" ht="21.75" hidden="false" customHeight="true" outlineLevel="0" collapsed="false">
      <c r="B8" s="9" t="s">
        <v>5</v>
      </c>
      <c r="C8" s="24" t="n">
        <v>560</v>
      </c>
      <c r="D8" s="24" t="n">
        <v>560</v>
      </c>
      <c r="E8" s="24" t="n">
        <v>560</v>
      </c>
      <c r="F8" s="24" t="n">
        <v>560</v>
      </c>
      <c r="G8" s="24" t="n">
        <v>560</v>
      </c>
      <c r="H8" s="24" t="n">
        <v>560</v>
      </c>
      <c r="I8" s="24" t="n">
        <v>560</v>
      </c>
      <c r="J8" s="24" t="n">
        <v>560</v>
      </c>
      <c r="K8" s="24" t="n">
        <v>560</v>
      </c>
      <c r="L8" s="24" t="n">
        <v>560</v>
      </c>
      <c r="M8" s="24" t="n">
        <v>560</v>
      </c>
      <c r="N8" s="24" t="n">
        <v>560</v>
      </c>
      <c r="O8" s="31" t="n">
        <f aca="false">SUM(C8:N8)</f>
        <v>6720</v>
      </c>
      <c r="P8" s="71" t="n">
        <f aca="false">IFERROR(AVERAGE(C8:N8),0)</f>
        <v>560</v>
      </c>
    </row>
    <row r="9" customFormat="false" ht="21.75" hidden="false" customHeight="true" outlineLevel="0" collapsed="false">
      <c r="B9" s="13" t="s">
        <v>158</v>
      </c>
      <c r="C9" s="72" t="n">
        <f aca="false">C5-C6-C7</f>
        <v>802</v>
      </c>
      <c r="D9" s="72" t="n">
        <f aca="false">D5-D6-D7</f>
        <v>802</v>
      </c>
      <c r="E9" s="72" t="n">
        <f aca="false">E5-E6-E7</f>
        <v>802</v>
      </c>
      <c r="F9" s="72" t="n">
        <f aca="false">F5-F6-F7</f>
        <v>802</v>
      </c>
      <c r="G9" s="72" t="n">
        <f aca="false">G5-G6-G7</f>
        <v>802</v>
      </c>
      <c r="H9" s="72" t="n">
        <f aca="false">H5-H6-H7</f>
        <v>802</v>
      </c>
      <c r="I9" s="72" t="n">
        <f aca="false">I5-I6-I7</f>
        <v>802</v>
      </c>
      <c r="J9" s="72" t="n">
        <f aca="false">J5-J6-J7</f>
        <v>802</v>
      </c>
      <c r="K9" s="72" t="n">
        <f aca="false">K5-K6-K7</f>
        <v>802</v>
      </c>
      <c r="L9" s="72" t="n">
        <f aca="false">L5-L6-L7</f>
        <v>802</v>
      </c>
      <c r="M9" s="72" t="n">
        <f aca="false">M5-M6-M7</f>
        <v>672</v>
      </c>
      <c r="N9" s="72" t="n">
        <f aca="false">N5-N6-N7</f>
        <v>632</v>
      </c>
      <c r="O9" s="31" t="n">
        <f aca="false">SUM(C9:N9)</f>
        <v>9324</v>
      </c>
      <c r="P9" s="71" t="n">
        <f aca="false">IFERROR(AVERAGE(C9:N9),0)</f>
        <v>777</v>
      </c>
    </row>
    <row r="10" customFormat="false" ht="21.75" hidden="false" customHeight="true" outlineLevel="0" collapsed="false">
      <c r="B10" s="9" t="s">
        <v>6</v>
      </c>
      <c r="C10" s="73" t="n">
        <f aca="false">IFERROR(C8/C5,0)</f>
        <v>0.2</v>
      </c>
      <c r="D10" s="73" t="n">
        <f aca="false">IFERROR(D8/D5,0)</f>
        <v>0.2</v>
      </c>
      <c r="E10" s="73" t="n">
        <f aca="false">IFERROR(E8/E5,0)</f>
        <v>0.2</v>
      </c>
      <c r="F10" s="73" t="n">
        <f aca="false">IFERROR(F8/F5,0)</f>
        <v>0.2</v>
      </c>
      <c r="G10" s="73" t="n">
        <f aca="false">IFERROR(G8/G5,0)</f>
        <v>0.2</v>
      </c>
      <c r="H10" s="73" t="n">
        <f aca="false">IFERROR(H8/H5,0)</f>
        <v>0.2</v>
      </c>
      <c r="I10" s="73" t="n">
        <f aca="false">IFERROR(I8/I5,0)</f>
        <v>0.2</v>
      </c>
      <c r="J10" s="73" t="n">
        <f aca="false">IFERROR(J8/J5,0)</f>
        <v>0.2</v>
      </c>
      <c r="K10" s="73" t="n">
        <f aca="false">IFERROR(K8/K5,0)</f>
        <v>0.2</v>
      </c>
      <c r="L10" s="73" t="n">
        <f aca="false">IFERROR(L8/L5,0)</f>
        <v>0.2</v>
      </c>
      <c r="M10" s="73" t="n">
        <f aca="false">IFERROR(M8/M5,0)</f>
        <v>0.2</v>
      </c>
      <c r="N10" s="73" t="n">
        <f aca="false">IFERROR(N8/N5,0)</f>
        <v>0.2</v>
      </c>
      <c r="O10" s="74" t="n">
        <f aca="false">IFERROR(SUM(C10:N10)/12,0)</f>
        <v>0.2</v>
      </c>
      <c r="P10" s="75" t="n">
        <f aca="false">IFERROR(AVERAGE(C10:N10),0)</f>
        <v>0.2</v>
      </c>
    </row>
    <row r="11" customFormat="false" ht="18" hidden="false" customHeight="true" outlineLevel="0" collapsed="false"/>
    <row r="12" customFormat="false" ht="18" hidden="false" customHeight="true" outlineLevel="0" collapsed="false"/>
    <row r="13" customFormat="false" ht="18" hidden="false" customHeight="true" outlineLevel="0" collapsed="false"/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</sheetData>
  <mergeCells count="1">
    <mergeCell ref="B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4" min="3" style="0" width="20"/>
    <col collapsed="false" customWidth="true" hidden="false" outlineLevel="0" max="5" min="5" style="0" width="2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58" t="s">
        <v>159</v>
      </c>
      <c r="C2" s="58"/>
      <c r="D2" s="58"/>
    </row>
    <row r="3" customFormat="false" ht="7.5" hidden="false" customHeight="true" outlineLevel="0" collapsed="false"/>
    <row r="4" customFormat="false" ht="21.75" hidden="false" customHeight="true" outlineLevel="0" collapsed="false">
      <c r="B4" s="39" t="s">
        <v>160</v>
      </c>
      <c r="C4" s="39"/>
      <c r="D4" s="39"/>
    </row>
    <row r="5" customFormat="false" ht="24" hidden="false" customHeight="true" outlineLevel="0" collapsed="false">
      <c r="B5" s="19" t="s">
        <v>161</v>
      </c>
      <c r="C5" s="76" t="n">
        <v>2800</v>
      </c>
    </row>
    <row r="6" customFormat="false" ht="24" hidden="false" customHeight="true" outlineLevel="0" collapsed="false">
      <c r="B6" s="19" t="s">
        <v>162</v>
      </c>
      <c r="C6" s="76" t="n">
        <v>1448</v>
      </c>
    </row>
    <row r="7" customFormat="false" ht="24" hidden="false" customHeight="true" outlineLevel="0" collapsed="false">
      <c r="B7" s="19" t="s">
        <v>163</v>
      </c>
      <c r="C7" s="76" t="n">
        <v>550</v>
      </c>
    </row>
    <row r="8" customFormat="false" ht="24" hidden="false" customHeight="true" outlineLevel="0" collapsed="false">
      <c r="B8" s="19" t="s">
        <v>19</v>
      </c>
      <c r="C8" s="77" t="n">
        <v>0.2</v>
      </c>
    </row>
    <row r="9" customFormat="false" ht="18" hidden="false" customHeight="true" outlineLevel="0" collapsed="false"/>
    <row r="10" customFormat="false" ht="7.5" hidden="false" customHeight="true" outlineLevel="0" collapsed="false"/>
    <row r="11" customFormat="false" ht="21.75" hidden="false" customHeight="true" outlineLevel="0" collapsed="false">
      <c r="B11" s="39" t="s">
        <v>164</v>
      </c>
      <c r="C11" s="39"/>
      <c r="D11" s="39"/>
    </row>
    <row r="12" customFormat="false" ht="24" hidden="false" customHeight="true" outlineLevel="0" collapsed="false">
      <c r="B12" s="9" t="s">
        <v>165</v>
      </c>
      <c r="C12" s="31" t="n">
        <f aca="false">C5-C6-C7</f>
        <v>802</v>
      </c>
    </row>
    <row r="13" customFormat="false" ht="24" hidden="false" customHeight="true" outlineLevel="0" collapsed="false">
      <c r="B13" s="13" t="s">
        <v>166</v>
      </c>
      <c r="C13" s="74" t="n">
        <f aca="false">IFERROR((C5-C6-C7)/C5,0)</f>
        <v>0.286428571428571</v>
      </c>
    </row>
    <row r="14" customFormat="false" ht="24" hidden="false" customHeight="true" outlineLevel="0" collapsed="false">
      <c r="B14" s="9" t="s">
        <v>167</v>
      </c>
      <c r="C14" s="31" t="n">
        <f aca="false">C5*C8</f>
        <v>560</v>
      </c>
    </row>
    <row r="15" customFormat="false" ht="24" hidden="false" customHeight="true" outlineLevel="0" collapsed="false">
      <c r="B15" s="13" t="s">
        <v>168</v>
      </c>
      <c r="C15" s="31" t="n">
        <f aca="false">C5*C8-(C5-C6-C7)</f>
        <v>-242</v>
      </c>
    </row>
    <row r="16" customFormat="false" ht="24" hidden="false" customHeight="true" outlineLevel="0" collapsed="false">
      <c r="B16" s="9" t="s">
        <v>169</v>
      </c>
      <c r="C16" s="74" t="n">
        <f aca="false">C5*0.5</f>
        <v>1400</v>
      </c>
    </row>
    <row r="17" customFormat="false" ht="24" hidden="false" customHeight="true" outlineLevel="0" collapsed="false">
      <c r="B17" s="13" t="s">
        <v>170</v>
      </c>
      <c r="C17" s="74" t="n">
        <f aca="false">C5*0.3</f>
        <v>840</v>
      </c>
    </row>
    <row r="18" customFormat="false" ht="24" hidden="false" customHeight="true" outlineLevel="0" collapsed="false">
      <c r="B18" s="9" t="s">
        <v>171</v>
      </c>
      <c r="C18" s="74" t="n">
        <f aca="false">C5*0.2</f>
        <v>560</v>
      </c>
    </row>
    <row r="19" customFormat="false" ht="24" hidden="false" customHeight="true" outlineLevel="0" collapsed="false">
      <c r="B19" s="13" t="s">
        <v>172</v>
      </c>
      <c r="C19" s="31" t="n">
        <f aca="false">MAX(0,C5-C6-C7)*12</f>
        <v>9624</v>
      </c>
    </row>
    <row r="20" customFormat="false" ht="18" hidden="false" customHeight="true" outlineLevel="0" collapsed="false"/>
    <row r="21" customFormat="false" ht="7.5" hidden="false" customHeight="true" outlineLevel="0" collapsed="false"/>
    <row r="22" customFormat="false" ht="21.75" hidden="false" customHeight="true" outlineLevel="0" collapsed="false">
      <c r="B22" s="39" t="s">
        <v>173</v>
      </c>
      <c r="C22" s="39"/>
      <c r="D22" s="39"/>
    </row>
    <row r="23" customFormat="false" ht="19.5" hidden="false" customHeight="true" outlineLevel="0" collapsed="false">
      <c r="B23" s="8" t="s">
        <v>81</v>
      </c>
      <c r="C23" s="8" t="s">
        <v>174</v>
      </c>
      <c r="D23" s="8" t="s">
        <v>175</v>
      </c>
    </row>
    <row r="24" customFormat="false" ht="24" hidden="false" customHeight="true" outlineLevel="0" collapsed="false">
      <c r="B24" s="9" t="s">
        <v>176</v>
      </c>
      <c r="C24" s="71" t="n">
        <f aca="false">C5*0.5</f>
        <v>1400</v>
      </c>
      <c r="D24" s="71" t="n">
        <f aca="false">C6</f>
        <v>1448</v>
      </c>
    </row>
    <row r="25" customFormat="false" ht="24" hidden="false" customHeight="true" outlineLevel="0" collapsed="false">
      <c r="B25" s="46" t="s">
        <v>177</v>
      </c>
      <c r="C25" s="78" t="n">
        <f aca="false">C5*0.3</f>
        <v>840</v>
      </c>
      <c r="D25" s="78" t="n">
        <f aca="false">C7</f>
        <v>550</v>
      </c>
    </row>
    <row r="26" customFormat="false" ht="24" hidden="false" customHeight="true" outlineLevel="0" collapsed="false">
      <c r="B26" s="79" t="s">
        <v>178</v>
      </c>
      <c r="C26" s="80" t="n">
        <f aca="false">C5*0.2</f>
        <v>560</v>
      </c>
      <c r="D26" s="80" t="n">
        <f aca="false">MAX(0,C5-C6-C7)</f>
        <v>802</v>
      </c>
    </row>
    <row r="27" customFormat="false" ht="18" hidden="false" customHeight="true" outlineLevel="0" collapsed="false"/>
    <row r="28" customFormat="false" ht="7.5" hidden="false" customHeight="true" outlineLevel="0" collapsed="false"/>
    <row r="29" customFormat="false" ht="21.75" hidden="false" customHeight="true" outlineLevel="0" collapsed="false">
      <c r="B29" s="39" t="s">
        <v>179</v>
      </c>
      <c r="C29" s="39"/>
      <c r="D29" s="39"/>
    </row>
    <row r="30" customFormat="false" ht="19.5" hidden="false" customHeight="true" outlineLevel="0" collapsed="false">
      <c r="B30" s="81" t="s">
        <v>180</v>
      </c>
      <c r="C30" s="81"/>
      <c r="D30" s="81"/>
    </row>
    <row r="31" customFormat="false" ht="19.5" hidden="false" customHeight="true" outlineLevel="0" collapsed="false">
      <c r="B31" s="82" t="s">
        <v>181</v>
      </c>
      <c r="C31" s="82"/>
      <c r="D31" s="82"/>
    </row>
    <row r="32" customFormat="false" ht="19.5" hidden="false" customHeight="true" outlineLevel="0" collapsed="false">
      <c r="B32" s="81" t="s">
        <v>182</v>
      </c>
      <c r="C32" s="81"/>
      <c r="D32" s="81"/>
    </row>
    <row r="33" customFormat="false" ht="19.5" hidden="false" customHeight="true" outlineLevel="0" collapsed="false">
      <c r="B33" s="82" t="s">
        <v>183</v>
      </c>
      <c r="C33" s="82"/>
      <c r="D33" s="82"/>
    </row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</sheetData>
  <mergeCells count="9">
    <mergeCell ref="B2:D2"/>
    <mergeCell ref="B4:D4"/>
    <mergeCell ref="B11:D11"/>
    <mergeCell ref="B22:D22"/>
    <mergeCell ref="B29:D29"/>
    <mergeCell ref="B30:D30"/>
    <mergeCell ref="B31:D31"/>
    <mergeCell ref="B32:D32"/>
    <mergeCell ref="B33:D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0"/>
    <col collapsed="false" customWidth="true" hidden="false" outlineLevel="0" max="3" min="3" style="0" width="2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83" t="s">
        <v>184</v>
      </c>
    </row>
    <row r="3" customFormat="false" ht="7.5" hidden="false" customHeight="true" outlineLevel="0" collapsed="false"/>
    <row r="4" customFormat="false" ht="21.75" hidden="false" customHeight="true" outlineLevel="0" collapsed="false">
      <c r="B4" s="84" t="s">
        <v>185</v>
      </c>
    </row>
    <row r="5" customFormat="false" ht="19.5" hidden="false" customHeight="true" outlineLevel="0" collapsed="false">
      <c r="B5" s="85" t="s">
        <v>186</v>
      </c>
    </row>
    <row r="6" customFormat="false" ht="19.5" hidden="false" customHeight="true" outlineLevel="0" collapsed="false">
      <c r="B6" s="86" t="s">
        <v>187</v>
      </c>
    </row>
    <row r="7" customFormat="false" ht="19.5" hidden="false" customHeight="true" outlineLevel="0" collapsed="false">
      <c r="B7" s="85" t="s">
        <v>188</v>
      </c>
    </row>
    <row r="8" customFormat="false" ht="19.5" hidden="false" customHeight="true" outlineLevel="0" collapsed="false">
      <c r="B8" s="86" t="s">
        <v>189</v>
      </c>
    </row>
    <row r="9" customFormat="false" ht="19.5" hidden="false" customHeight="true" outlineLevel="0" collapsed="false">
      <c r="B9" s="85" t="s">
        <v>190</v>
      </c>
    </row>
    <row r="10" customFormat="false" ht="19.5" hidden="false" customHeight="true" outlineLevel="0" collapsed="false">
      <c r="B10" s="86"/>
    </row>
    <row r="11" customFormat="false" ht="21.75" hidden="false" customHeight="true" outlineLevel="0" collapsed="false">
      <c r="B11" s="84" t="s">
        <v>191</v>
      </c>
    </row>
    <row r="12" customFormat="false" ht="19.5" hidden="false" customHeight="true" outlineLevel="0" collapsed="false">
      <c r="B12" s="87" t="s">
        <v>192</v>
      </c>
    </row>
    <row r="13" customFormat="false" ht="19.5" hidden="false" customHeight="true" outlineLevel="0" collapsed="false">
      <c r="B13" s="86" t="s">
        <v>193</v>
      </c>
    </row>
    <row r="14" customFormat="false" ht="19.5" hidden="false" customHeight="true" outlineLevel="0" collapsed="false">
      <c r="B14" s="88" t="s">
        <v>194</v>
      </c>
    </row>
    <row r="15" customFormat="false" ht="19.5" hidden="false" customHeight="true" outlineLevel="0" collapsed="false">
      <c r="B15" s="85" t="s">
        <v>195</v>
      </c>
    </row>
    <row r="16" customFormat="false" ht="19.5" hidden="false" customHeight="true" outlineLevel="0" collapsed="false">
      <c r="B16" s="86"/>
    </row>
    <row r="17" customFormat="false" ht="21.75" hidden="false" customHeight="true" outlineLevel="0" collapsed="false">
      <c r="B17" s="84" t="s">
        <v>196</v>
      </c>
    </row>
    <row r="18" customFormat="false" ht="19.5" hidden="false" customHeight="true" outlineLevel="0" collapsed="false">
      <c r="B18" s="85" t="s">
        <v>197</v>
      </c>
    </row>
    <row r="19" customFormat="false" ht="19.5" hidden="false" customHeight="true" outlineLevel="0" collapsed="false">
      <c r="B19" s="86" t="s">
        <v>198</v>
      </c>
    </row>
    <row r="20" customFormat="false" ht="19.5" hidden="false" customHeight="true" outlineLevel="0" collapsed="false">
      <c r="B20" s="85" t="s">
        <v>199</v>
      </c>
    </row>
    <row r="21" customFormat="false" ht="19.5" hidden="false" customHeight="true" outlineLevel="0" collapsed="false">
      <c r="B21" s="86"/>
    </row>
    <row r="22" customFormat="false" ht="21.75" hidden="false" customHeight="true" outlineLevel="0" collapsed="false">
      <c r="B22" s="84" t="s">
        <v>200</v>
      </c>
    </row>
    <row r="23" customFormat="false" ht="19.5" hidden="false" customHeight="true" outlineLevel="0" collapsed="false">
      <c r="B23" s="85" t="s">
        <v>201</v>
      </c>
    </row>
    <row r="24" customFormat="false" ht="19.5" hidden="false" customHeight="true" outlineLevel="0" collapsed="false">
      <c r="B24" s="86" t="s">
        <v>202</v>
      </c>
    </row>
    <row r="25" customFormat="false" ht="19.5" hidden="false" customHeight="true" outlineLevel="0" collapsed="false">
      <c r="B25" s="85" t="s">
        <v>203</v>
      </c>
    </row>
    <row r="26" customFormat="false" ht="19.5" hidden="false" customHeight="true" outlineLevel="0" collapsed="false">
      <c r="B26" s="86" t="s">
        <v>204</v>
      </c>
    </row>
    <row r="27" customFormat="false" ht="19.5" hidden="false" customHeight="true" outlineLevel="0" collapsed="false">
      <c r="B27" s="85" t="s">
        <v>205</v>
      </c>
    </row>
    <row r="28" customFormat="false" ht="19.5" hidden="false" customHeight="true" outlineLevel="0" collapsed="false">
      <c r="B28" s="86"/>
    </row>
    <row r="29" customFormat="false" ht="21.75" hidden="false" customHeight="true" outlineLevel="0" collapsed="false">
      <c r="B29" s="84" t="s">
        <v>206</v>
      </c>
    </row>
    <row r="30" customFormat="false" ht="19.5" hidden="false" customHeight="true" outlineLevel="0" collapsed="false">
      <c r="B30" s="85" t="s">
        <v>207</v>
      </c>
    </row>
    <row r="31" customFormat="false" ht="19.5" hidden="false" customHeight="true" outlineLevel="0" collapsed="false">
      <c r="B31" s="86" t="s">
        <v>208</v>
      </c>
    </row>
    <row r="32" customFormat="false" ht="19.5" hidden="false" customHeight="true" outlineLevel="0" collapsed="false">
      <c r="B32" s="85" t="s">
        <v>209</v>
      </c>
    </row>
    <row r="33" customFormat="false" ht="19.5" hidden="false" customHeight="true" outlineLevel="0" collapsed="false">
      <c r="B33" s="86" t="s">
        <v>210</v>
      </c>
    </row>
    <row r="34" customFormat="false" ht="19.5" hidden="false" customHeight="true" outlineLevel="0" collapsed="false">
      <c r="B34" s="86"/>
    </row>
    <row r="35" customFormat="false" ht="19.5" hidden="false" customHeight="true" outlineLevel="0" collapsed="false">
      <c r="B35" s="89" t="s">
        <v>211</v>
      </c>
    </row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2026-03-16T08:08:43Z</dcterms:created>
  <dc:creator>openpyxl</dc:creator>
  <dc:description/>
  <dc:language>en-US</dc:language>
  <cp:lastModifiedBy/>
  <dcterms:modified xsi:type="dcterms:W3CDTF">2026-03-16T08:08:43Z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