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Projektdaten" sheetId="1" state="visible" r:id="rId2"/>
    <sheet name="2_Bauteilkatalog" sheetId="2" state="visible" r:id="rId3"/>
    <sheet name="3_Raumblätter" sheetId="3" state="visible" r:id="rId4"/>
    <sheet name="4_Gebäudeübersicht" sheetId="4" state="visible" r:id="rId5"/>
    <sheet name="5_Heizkörperauslegung" sheetId="5" state="visible" r:id="rId6"/>
    <sheet name="6_Schnellrechner" sheetId="6" state="visible" r:id="rId7"/>
    <sheet name="7_Checkliste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<sst xmlns="http://schemas.openxmlformats.org/spreadsheetml/2006/main" count="428" uniqueCount="360">
  <si>
    <t xml:space="preserve">HEIZLASTBERECHNUNG NACH DIN EN 12831-1:2017</t>
  </si>
  <si>
    <t xml:space="preserve">WHK Controlling – Projektdaten &amp; Normbasis</t>
  </si>
  <si>
    <t xml:space="preserve">PROJEKTINFORMATIONEN</t>
  </si>
  <si>
    <t xml:space="preserve">Projektbezeichnung</t>
  </si>
  <si>
    <t xml:space="preserve">Auftraggeber / Bauherr</t>
  </si>
  <si>
    <t xml:space="preserve">Gebäudeadresse</t>
  </si>
  <si>
    <t xml:space="preserve">Bearbeiter</t>
  </si>
  <si>
    <t xml:space="preserve">Datum</t>
  </si>
  <si>
    <t xml:space="preserve">Gebäudetyp</t>
  </si>
  <si>
    <t xml:space="preserve">NORMBASIS-PARAMETER</t>
  </si>
  <si>
    <t xml:space="preserve">Parameter</t>
  </si>
  <si>
    <t xml:space="preserve">Wert</t>
  </si>
  <si>
    <t xml:space="preserve">Einheit</t>
  </si>
  <si>
    <t xml:space="preserve">Normgrundlage</t>
  </si>
  <si>
    <t xml:space="preserve">Hinweis</t>
  </si>
  <si>
    <t xml:space="preserve">Klimazone / Region</t>
  </si>
  <si>
    <t xml:space="preserve">Zone 2 – Mitte / West</t>
  </si>
  <si>
    <t xml:space="preserve">–</t>
  </si>
  <si>
    <t xml:space="preserve">DIN EN 12831 NA</t>
  </si>
  <si>
    <t xml:space="preserve">Zone 1–4 für Deutschland</t>
  </si>
  <si>
    <t xml:space="preserve">Normaußentemperatur θ_e</t>
  </si>
  <si>
    <t xml:space="preserve">°C</t>
  </si>
  <si>
    <t xml:space="preserve">DIN EN 12831-1 NA</t>
  </si>
  <si>
    <t xml:space="preserve">Standortabhängig, Tab. 1</t>
  </si>
  <si>
    <t xml:space="preserve">Standard-Raumsolltemp. Wohnraum θ_int</t>
  </si>
  <si>
    <t xml:space="preserve">DIN EN 12831-1</t>
  </si>
  <si>
    <t xml:space="preserve">Bad: 24°C, Schlafzimmer: 18°C</t>
  </si>
  <si>
    <t xml:space="preserve">Luftwechsel n₅₀</t>
  </si>
  <si>
    <t xml:space="preserve">1/h</t>
  </si>
  <si>
    <t xml:space="preserve">Blower-Door / Annahme</t>
  </si>
  <si>
    <t xml:space="preserve">Neubau: 3,0 / Passivhaus: 1,0</t>
  </si>
  <si>
    <t xml:space="preserve">Abschirmkoeffizient e_i</t>
  </si>
  <si>
    <t xml:space="preserve">Normal abgeschirmt</t>
  </si>
  <si>
    <t xml:space="preserve">Höhenkorrekturfaktor ε_i</t>
  </si>
  <si>
    <t xml:space="preserve">Erdgeschoss</t>
  </si>
  <si>
    <t xml:space="preserve">Aufheizzuschlag Φ_RH</t>
  </si>
  <si>
    <t xml:space="preserve">Nein</t>
  </si>
  <si>
    <t xml:space="preserve">Ja bei Nachtabsenkung</t>
  </si>
  <si>
    <t xml:space="preserve">Wärmebrücken-Zuschlag</t>
  </si>
  <si>
    <t xml:space="preserve">Pauschal 5%</t>
  </si>
  <si>
    <t xml:space="preserve">DIN EN ISO 14683</t>
  </si>
  <si>
    <t xml:space="preserve">Oder ψ-Werte je Anschluss</t>
  </si>
  <si>
    <t xml:space="preserve">KLIMAZONEN-REFERENZ (DIN EN 12831 Nationaler Anhang)</t>
  </si>
  <si>
    <t xml:space="preserve">Klimazone</t>
  </si>
  <si>
    <t xml:space="preserve">θ_e [°C]</t>
  </si>
  <si>
    <t xml:space="preserve">Beispielstädte</t>
  </si>
  <si>
    <t xml:space="preserve">Anwendung</t>
  </si>
  <si>
    <t xml:space="preserve">Bemerkung</t>
  </si>
  <si>
    <t xml:space="preserve">Zone 1 – Küste / Nordwest</t>
  </si>
  <si>
    <t xml:space="preserve">Hamburg, Bremen, Kiel</t>
  </si>
  <si>
    <t xml:space="preserve">Norddeutschland</t>
  </si>
  <si>
    <t xml:space="preserve">Milde Außenbedingungen</t>
  </si>
  <si>
    <t xml:space="preserve">Köln, Frankfurt, Hannover</t>
  </si>
  <si>
    <t xml:space="preserve">Mitteldeutschland</t>
  </si>
  <si>
    <t xml:space="preserve">Standardansatz</t>
  </si>
  <si>
    <t xml:space="preserve">Zone 3 – Süd / Mitte</t>
  </si>
  <si>
    <t xml:space="preserve">München, Stuttgart, Nürnberg</t>
  </si>
  <si>
    <t xml:space="preserve">Süddeutschland</t>
  </si>
  <si>
    <t xml:space="preserve">Verschärfte Bedingungen</t>
  </si>
  <si>
    <t xml:space="preserve">Zone 4 – Hochlagen</t>
  </si>
  <si>
    <t xml:space="preserve">Oberstdorf, Zugspitze bis -24°C</t>
  </si>
  <si>
    <t xml:space="preserve">Alpenregion</t>
  </si>
  <si>
    <t xml:space="preserve">Bis -24°C möglich</t>
  </si>
  <si>
    <t xml:space="preserve">FARBCODE-LEGENDE</t>
  </si>
  <si>
    <t xml:space="preserve">Blauer Text</t>
  </si>
  <si>
    <t xml:space="preserve">Eingabewert (veränderbar)</t>
  </si>
  <si>
    <t xml:space="preserve">Schwarzer Text</t>
  </si>
  <si>
    <t xml:space="preserve">Formelwert (berechnet)</t>
  </si>
  <si>
    <t xml:space="preserve">Grüner Text</t>
  </si>
  <si>
    <t xml:space="preserve">Verknüpfung aus anderem Tabellenblatt</t>
  </si>
  <si>
    <t xml:space="preserve">Gelber Hintergrund</t>
  </si>
  <si>
    <t xml:space="preserve">Eingabefeld</t>
  </si>
  <si>
    <t xml:space="preserve">BAUTEILKATALOG – Wärmedurchgangskoeffizienten</t>
  </si>
  <si>
    <t xml:space="preserve">Erfassung aller Bauteile mit Fläche, U-Wert und Abminderungsfaktoren | DIN EN 12831-1:2017</t>
  </si>
  <si>
    <t xml:space="preserve">Nr.</t>
  </si>
  <si>
    <t xml:space="preserve">Bauteilbezeichnung</t>
  </si>
  <si>
    <t xml:space="preserve">Bauteiltyp</t>
  </si>
  <si>
    <t xml:space="preserve">Fläche A
[m²]</t>
  </si>
  <si>
    <t xml:space="preserve">U-Wert
[W/(m²·K)]</t>
  </si>
  <si>
    <t xml:space="preserve">Abminderungs-
faktor e_k</t>
  </si>
  <si>
    <t xml:space="preserve">WB-Koeff. ψ_k
[W/(m·K)]</t>
  </si>
  <si>
    <t xml:space="preserve">WB-Länge l_k
[m]</t>
  </si>
  <si>
    <t xml:space="preserve">H_T Bauteil
[W/K]</t>
  </si>
  <si>
    <t xml:space="preserve">Zugehöriger Raum</t>
  </si>
  <si>
    <t xml:space="preserve">Außenwand Süd</t>
  </si>
  <si>
    <t xml:space="preserve">Außenwand</t>
  </si>
  <si>
    <t xml:space="preserve">Außenwand Nord</t>
  </si>
  <si>
    <t xml:space="preserve">Außenwand Ost</t>
  </si>
  <si>
    <t xml:space="preserve">Außenwand West</t>
  </si>
  <si>
    <t xml:space="preserve">Fenster Süd</t>
  </si>
  <si>
    <t xml:space="preserve">Fenster</t>
  </si>
  <si>
    <t xml:space="preserve">Fenster Nord</t>
  </si>
  <si>
    <t xml:space="preserve">Außentür</t>
  </si>
  <si>
    <t xml:space="preserve">Tür</t>
  </si>
  <si>
    <t xml:space="preserve">Dach / oberste Decke</t>
  </si>
  <si>
    <t xml:space="preserve">Dach</t>
  </si>
  <si>
    <t xml:space="preserve">Bodenplatte / Kellerdecke</t>
  </si>
  <si>
    <t xml:space="preserve">Boden</t>
  </si>
  <si>
    <t xml:space="preserve">Trennwand unbeheizter Raum</t>
  </si>
  <si>
    <t xml:space="preserve">Innenwand</t>
  </si>
  <si>
    <t xml:space="preserve">SUMME H_T Gebäude gesamt:</t>
  </si>
  <si>
    <t xml:space="preserve">U-WERT REFERENZ (typische Werte nach GEG / EnEV / DIN EN ISO 6946)</t>
  </si>
  <si>
    <t xml:space="preserve">Passivhaus</t>
  </si>
  <si>
    <t xml:space="preserve">KfW 40</t>
  </si>
  <si>
    <t xml:space="preserve">GEG-Neubau</t>
  </si>
  <si>
    <t xml:space="preserve">Bestand san.</t>
  </si>
  <si>
    <t xml:space="preserve">Bestand unsan.</t>
  </si>
  <si>
    <t xml:space="preserve">≤ 0,10</t>
  </si>
  <si>
    <t xml:space="preserve">0,12–0,15</t>
  </si>
  <si>
    <t xml:space="preserve">0,20–0,24</t>
  </si>
  <si>
    <t xml:space="preserve">0,30–0,45</t>
  </si>
  <si>
    <t xml:space="preserve">0,50–1,20</t>
  </si>
  <si>
    <t xml:space="preserve">Dach/Decke</t>
  </si>
  <si>
    <t xml:space="preserve">0,10–0,12</t>
  </si>
  <si>
    <t xml:space="preserve">0,14–0,20</t>
  </si>
  <si>
    <t xml:space="preserve">0,20–0,35</t>
  </si>
  <si>
    <t xml:space="preserve">0,50–1,50</t>
  </si>
  <si>
    <t xml:space="preserve">Bodenplatte</t>
  </si>
  <si>
    <t xml:space="preserve">≤ 0,15</t>
  </si>
  <si>
    <t xml:space="preserve">0,15–0,20</t>
  </si>
  <si>
    <t xml:space="preserve">0,25–0,35</t>
  </si>
  <si>
    <t xml:space="preserve">0,35–0,60</t>
  </si>
  <si>
    <t xml:space="preserve">≤ 0,80</t>
  </si>
  <si>
    <t xml:space="preserve">0,80–0,90</t>
  </si>
  <si>
    <t xml:space="preserve">1,00–1,30</t>
  </si>
  <si>
    <t xml:space="preserve">1,50–2,00</t>
  </si>
  <si>
    <t xml:space="preserve">2,50–4,00</t>
  </si>
  <si>
    <t xml:space="preserve">Haustür</t>
  </si>
  <si>
    <t xml:space="preserve">0,80–1,00</t>
  </si>
  <si>
    <t xml:space="preserve">1,20–1,50</t>
  </si>
  <si>
    <t xml:space="preserve">1,80–2,50</t>
  </si>
  <si>
    <t xml:space="preserve">3,00–4,50</t>
  </si>
  <si>
    <t xml:space="preserve">RAUMBLÄTTER – Raumweise Heizlastberechnung</t>
  </si>
  <si>
    <t xml:space="preserve">Φ_HL,i = Φ_T,i + Φ_V,i + Φ_RH,i  |  DIN EN 12831-1:2017</t>
  </si>
  <si>
    <t xml:space="preserve">Raumbezeichnung</t>
  </si>
  <si>
    <t xml:space="preserve">Fläche
[m²]</t>
  </si>
  <si>
    <t xml:space="preserve">Höhe
[m]</t>
  </si>
  <si>
    <t xml:space="preserve">Volumen
[m³]</t>
  </si>
  <si>
    <t xml:space="preserve">θ_int,i
[°C]</t>
  </si>
  <si>
    <t xml:space="preserve">ΣH_T,i
[W/K]</t>
  </si>
  <si>
    <t xml:space="preserve">H_V,i
[W/K]</t>
  </si>
  <si>
    <t xml:space="preserve">Φ_HL,i
[W]</t>
  </si>
  <si>
    <t xml:space="preserve">Wohnzimmer</t>
  </si>
  <si>
    <t xml:space="preserve">Küche</t>
  </si>
  <si>
    <t xml:space="preserve">Schlafzimmer</t>
  </si>
  <si>
    <t xml:space="preserve">Badezimmer</t>
  </si>
  <si>
    <t xml:space="preserve">Arbeitszimmer</t>
  </si>
  <si>
    <t xml:space="preserve">GEBÄUDE-GESAMTLAST</t>
  </si>
  <si>
    <t xml:space="preserve">RAUM-SOLLTEMPERATUREN nach DIN EN 12831 (Richtwerte)</t>
  </si>
  <si>
    <t xml:space="preserve">Wohnräume / Büro</t>
  </si>
  <si>
    <t xml:space="preserve">20 °C</t>
  </si>
  <si>
    <t xml:space="preserve">24 °C</t>
  </si>
  <si>
    <t xml:space="preserve">18 °C</t>
  </si>
  <si>
    <t xml:space="preserve">Treppenhaus</t>
  </si>
  <si>
    <t xml:space="preserve">10–15 °C</t>
  </si>
  <si>
    <t xml:space="preserve">Keller (unbeheizt)</t>
  </si>
  <si>
    <t xml:space="preserve">10 °C</t>
  </si>
  <si>
    <t xml:space="preserve">WC</t>
  </si>
  <si>
    <t xml:space="preserve">18–20 °C</t>
  </si>
  <si>
    <t xml:space="preserve">GEBÄUDEÜBERSICHT – Gesamtheizlast &amp; Auswertung</t>
  </si>
  <si>
    <t xml:space="preserve">Summierung aller Raumheizlasten | Plausibilitätsprüfung | DIN EN 12831-1:2017</t>
  </si>
  <si>
    <t xml:space="preserve">Raum</t>
  </si>
  <si>
    <t xml:space="preserve">Fläche [m²]</t>
  </si>
  <si>
    <t xml:space="preserve">Volumen [m³]</t>
  </si>
  <si>
    <t xml:space="preserve">Φ_T,i [W]</t>
  </si>
  <si>
    <t xml:space="preserve">Φ_V,i [W]</t>
  </si>
  <si>
    <t xml:space="preserve">Φ_HL,i [W]</t>
  </si>
  <si>
    <t xml:space="preserve">Heizlastdichte [W/m²]</t>
  </si>
  <si>
    <t xml:space="preserve">GEBÄUDE GESAMT</t>
  </si>
  <si>
    <t xml:space="preserve">LEISTUNGSKENNWERTE &amp; PLAUSIBILITÄTSPRÜFUNG</t>
  </si>
  <si>
    <t xml:space="preserve">Normheizlast Gebäude Φ_HL</t>
  </si>
  <si>
    <t xml:space="preserve">W</t>
  </si>
  <si>
    <t xml:space="preserve">Beheizte Nettogrundfläche</t>
  </si>
  <si>
    <t xml:space="preserve">m²</t>
  </si>
  <si>
    <t xml:space="preserve">Beheiztes Volumen</t>
  </si>
  <si>
    <t xml:space="preserve">m³</t>
  </si>
  <si>
    <t xml:space="preserve">Heizlastdichte</t>
  </si>
  <si>
    <t xml:space="preserve">W/m²</t>
  </si>
  <si>
    <t xml:space="preserve">Spezifische Heizlast</t>
  </si>
  <si>
    <t xml:space="preserve">W/m³</t>
  </si>
  <si>
    <t xml:space="preserve">PLAUSIBILITÄTSWERTE – Heizlastdichte nach Gebäudetyp</t>
  </si>
  <si>
    <t xml:space="preserve">Einordnung</t>
  </si>
  <si>
    <t xml:space="preserve">Bewertung</t>
  </si>
  <si>
    <t xml:space="preserve">&lt; 10</t>
  </si>
  <si>
    <t xml:space="preserve">Sehr gut gedämmt</t>
  </si>
  <si>
    <t xml:space="preserve">Exzellent</t>
  </si>
  <si>
    <t xml:space="preserve">KfW 40 / Neubau effizienz</t>
  </si>
  <si>
    <t xml:space="preserve">15 – 30</t>
  </si>
  <si>
    <t xml:space="preserve">Gut gedämmt</t>
  </si>
  <si>
    <t xml:space="preserve">Sehr gut</t>
  </si>
  <si>
    <t xml:space="preserve">Neubau GEG-Standard</t>
  </si>
  <si>
    <t xml:space="preserve">30 – 50</t>
  </si>
  <si>
    <t xml:space="preserve">Normaler Standard</t>
  </si>
  <si>
    <t xml:space="preserve">Gut</t>
  </si>
  <si>
    <t xml:space="preserve">Bestand saniert</t>
  </si>
  <si>
    <t xml:space="preserve">50 – 80</t>
  </si>
  <si>
    <t xml:space="preserve">Teilsaniert</t>
  </si>
  <si>
    <t xml:space="preserve">Ausreichend</t>
  </si>
  <si>
    <t xml:space="preserve">Bestand unsaniert</t>
  </si>
  <si>
    <t xml:space="preserve">80 – 150+</t>
  </si>
  <si>
    <t xml:space="preserve">Hoher Sanierungsbedarf</t>
  </si>
  <si>
    <t xml:space="preserve">Mangelhaft</t>
  </si>
  <si>
    <t xml:space="preserve">HEIZKÖRPERAUSLEGUNG – Dimensionierung nach Raumheizlast</t>
  </si>
  <si>
    <t xml:space="preserve">Normleistung HK = Φ_HL,i × Korrekturfaktor | Systemtemperatur wählbar</t>
  </si>
  <si>
    <t xml:space="preserve">SYSTEMTEMPERATUREN (Annahmen)</t>
  </si>
  <si>
    <t xml:space="preserve">Vorlauftemperatur T_V</t>
  </si>
  <si>
    <t xml:space="preserve">Standard-Heizkörper: 70/55/20°C</t>
  </si>
  <si>
    <t xml:space="preserve">Rücklauftemperatur T_R</t>
  </si>
  <si>
    <t xml:space="preserve">Niedertemperatur: 55/45/20°C</t>
  </si>
  <si>
    <t xml:space="preserve">Normbedingung T_N,i</t>
  </si>
  <si>
    <t xml:space="preserve">Norm-Raumtemperatur für Katalogwert</t>
  </si>
  <si>
    <t xml:space="preserve">Übertemperatur ΔT_m</t>
  </si>
  <si>
    <t xml:space="preserve">K</t>
  </si>
  <si>
    <t xml:space="preserve">Mittlere Übertemperatur</t>
  </si>
  <si>
    <t xml:space="preserve">Exponent n (Konvektor)</t>
  </si>
  <si>
    <t xml:space="preserve">Plattenheizkörper: 1,33</t>
  </si>
  <si>
    <t xml:space="preserve">Korrekturfaktor f_K</t>
  </si>
  <si>
    <t xml:space="preserve">Norm: ΔT_m,Norm = 50 K</t>
  </si>
  <si>
    <t xml:space="preserve">Korrektur-
faktor f_K</t>
  </si>
  <si>
    <t xml:space="preserve">Normleistung HK
[W]</t>
  </si>
  <si>
    <t xml:space="preserve">HK-Typ
(Auswahl)</t>
  </si>
  <si>
    <t xml:space="preserve">Normleistung
HK-Katalog [W]</t>
  </si>
  <si>
    <t xml:space="preserve">Anzahl
Heizkörper</t>
  </si>
  <si>
    <t xml:space="preserve">Flächenheizung</t>
  </si>
  <si>
    <t xml:space="preserve">Typ 11</t>
  </si>
  <si>
    <t xml:space="preserve">Typ 21</t>
  </si>
  <si>
    <t xml:space="preserve">Typ 22</t>
  </si>
  <si>
    <t xml:space="preserve">Typ 33</t>
  </si>
  <si>
    <t xml:space="preserve">KORREKTURFAKTOREN f_K – Vorlauf/Rücklauf/Raum [°C]</t>
  </si>
  <si>
    <t xml:space="preserve">System</t>
  </si>
  <si>
    <t xml:space="preserve">T_V [°C]</t>
  </si>
  <si>
    <t xml:space="preserve">T_R [°C]</t>
  </si>
  <si>
    <t xml:space="preserve">T_Raum [°C]</t>
  </si>
  <si>
    <t xml:space="preserve">ΔT_m [K]</t>
  </si>
  <si>
    <t xml:space="preserve">f_K</t>
  </si>
  <si>
    <t xml:space="preserve">75/65/20</t>
  </si>
  <si>
    <t xml:space="preserve">75</t>
  </si>
  <si>
    <t xml:space="preserve">65</t>
  </si>
  <si>
    <t xml:space="preserve">20</t>
  </si>
  <si>
    <t xml:space="preserve">50</t>
  </si>
  <si>
    <t xml:space="preserve">1,000</t>
  </si>
  <si>
    <t xml:space="preserve">Normkennwert</t>
  </si>
  <si>
    <t xml:space="preserve">70/55/20</t>
  </si>
  <si>
    <t xml:space="preserve">70</t>
  </si>
  <si>
    <t xml:space="preserve">55</t>
  </si>
  <si>
    <t xml:space="preserve">42,5</t>
  </si>
  <si>
    <t xml:space="preserve">0,789</t>
  </si>
  <si>
    <t xml:space="preserve">Standard Neubau</t>
  </si>
  <si>
    <t xml:space="preserve">55/45/20</t>
  </si>
  <si>
    <t xml:space="preserve">45</t>
  </si>
  <si>
    <t xml:space="preserve">30</t>
  </si>
  <si>
    <t xml:space="preserve">0,479</t>
  </si>
  <si>
    <t xml:space="preserve">Niedertemperatur</t>
  </si>
  <si>
    <t xml:space="preserve">35/28/20</t>
  </si>
  <si>
    <t xml:space="preserve">35</t>
  </si>
  <si>
    <t xml:space="preserve">28</t>
  </si>
  <si>
    <t xml:space="preserve">11,5</t>
  </si>
  <si>
    <t xml:space="preserve">0,117</t>
  </si>
  <si>
    <t xml:space="preserve">Fußbodenheizung</t>
  </si>
  <si>
    <t xml:space="preserve">HEIZLAST-SCHNELLRECHNER (vereinfacht nach DIN EN 12831)</t>
  </si>
  <si>
    <t xml:space="preserve">Erste Orientierung – kein Ersatz für normgerechte Vollberechnung</t>
  </si>
  <si>
    <t xml:space="preserve">EINGABEN</t>
  </si>
  <si>
    <t xml:space="preserve">Raumfläche [m²]</t>
  </si>
  <si>
    <t xml:space="preserve">Nettogrundfläche des Raumes</t>
  </si>
  <si>
    <t xml:space="preserve">Raumhöhe [m]</t>
  </si>
  <si>
    <t xml:space="preserve">Lichte Raumhöhe</t>
  </si>
  <si>
    <t xml:space="preserve">Mittlerer U-Wert Hülle [W/(m²·K)]</t>
  </si>
  <si>
    <t xml:space="preserve">Gewichteter Mittelwert aller Bauteile</t>
  </si>
  <si>
    <t xml:space="preserve">Raum-Solltemperatur θ_int [°C]</t>
  </si>
  <si>
    <t xml:space="preserve">Wohnraum: 20°C, Bad: 24°C</t>
  </si>
  <si>
    <t xml:space="preserve">Normaußentemperatur θ_e [°C]</t>
  </si>
  <si>
    <t xml:space="preserve">Zone 2 (Frankfurt, Köln) = -12°C</t>
  </si>
  <si>
    <t xml:space="preserve">Luftwechsel n₅₀ [1/h]</t>
  </si>
  <si>
    <t xml:space="preserve">Neubau Standard; Passivhaus: 1,0</t>
  </si>
  <si>
    <t xml:space="preserve">Normal abgeschirmt = 0,07</t>
  </si>
  <si>
    <t xml:space="preserve">Erdgeschoss = 1,0</t>
  </si>
  <si>
    <t xml:space="preserve">Wärmebrücken-Zuschlag [%]</t>
  </si>
  <si>
    <t xml:space="preserve">Pauschaler Zuschlag auf Φ_T</t>
  </si>
  <si>
    <t xml:space="preserve">BERECHNUNGSERGEBNISSE</t>
  </si>
  <si>
    <t xml:space="preserve">Raumvolumen V_i [m³]</t>
  </si>
  <si>
    <t xml:space="preserve">Temperaturdifferenz ΔT [K]</t>
  </si>
  <si>
    <t xml:space="preserve">Hüllfläche (vereinfacht) [m²]</t>
  </si>
  <si>
    <t xml:space="preserve">Transmissionsverlust H_T [W/K]</t>
  </si>
  <si>
    <t xml:space="preserve">W/K</t>
  </si>
  <si>
    <t xml:space="preserve">Transmissionsverlust Φ_T [W]</t>
  </si>
  <si>
    <t xml:space="preserve">Infiltrationsluftstrom V̇_inf [m³/h]</t>
  </si>
  <si>
    <t xml:space="preserve">m³/h</t>
  </si>
  <si>
    <t xml:space="preserve">Lüftungs-H_V [W/K]</t>
  </si>
  <si>
    <t xml:space="preserve">Lüftungsverlust Φ_V [W]</t>
  </si>
  <si>
    <t xml:space="preserve">NORMHEIZLAST Φ_HL [W]</t>
  </si>
  <si>
    <t xml:space="preserve">Anteil Transmission</t>
  </si>
  <si>
    <t xml:space="preserve">%</t>
  </si>
  <si>
    <t xml:space="preserve">Anteil Lüftung</t>
  </si>
  <si>
    <t xml:space="preserve">⚠ HINWEIS: Vereinfachte Schätzung (±20–30%). Kein Ersatz für eine normgerechte Vollberechnung nach DIN EN 12831 mit vollständiger Bauteilaufnahme. Für Förderanträge (BEG), Hydraulischen Abgleich und Planungszwecke ist eine qualifizierte Heizlastberechnung erforderlich.</t>
  </si>
  <si>
    <t xml:space="preserve">CHECKLISTE &amp; HÄUFIGE FEHLER – Heizlastberechnung DIN EN 12831</t>
  </si>
  <si>
    <t xml:space="preserve">Qualitätssicherung | Plausibilitätsprüfung | Normkonformität</t>
  </si>
  <si>
    <t xml:space="preserve">HÄUFIGE FEHLERQUELLEN UND VERMEIDUNG</t>
  </si>
  <si>
    <t xml:space="preserve">#</t>
  </si>
  <si>
    <t xml:space="preserve">Fehlerquelle</t>
  </si>
  <si>
    <t xml:space="preserve">Auswirkung</t>
  </si>
  <si>
    <t xml:space="preserve">Vermeidungsmaßnahme</t>
  </si>
  <si>
    <t xml:space="preserve">1</t>
  </si>
  <si>
    <t xml:space="preserve">Falsche Normaußentemperatur θ_e</t>
  </si>
  <si>
    <t xml:space="preserve">Fehler bis ±30% in der Heizlast</t>
  </si>
  <si>
    <t xml:space="preserve">Standortspezifischen Wert aus DIN EN 12831 NA verwenden</t>
  </si>
  <si>
    <t xml:space="preserve">2</t>
  </si>
  <si>
    <t xml:space="preserve">Vernachlässigung von Wärmebrücken (ψ-Werte)</t>
  </si>
  <si>
    <t xml:space="preserve">+10–20% höhere Transmissionsverluste möglich</t>
  </si>
  <si>
    <t xml:space="preserve">ψ-Werte je Bauteilanschluss oder Pauschalzuschlag 5% auf H_T</t>
  </si>
  <si>
    <t xml:space="preserve">3</t>
  </si>
  <si>
    <t xml:space="preserve">Falsche Flächen-/Volumenermittlung</t>
  </si>
  <si>
    <t xml:space="preserve">Systematischer Fehler in allen Folgeberechnungen</t>
  </si>
  <si>
    <t xml:space="preserve">Nettogrundfläche, lichte Höhe verwenden; Aufmaß prüfen</t>
  </si>
  <si>
    <t xml:space="preserve">4</t>
  </si>
  <si>
    <t xml:space="preserve">Pauschaler n₅₀-Wert ohne Messung</t>
  </si>
  <si>
    <t xml:space="preserve">Unter- oder Überschätzung Lüftungsverluste</t>
  </si>
  <si>
    <t xml:space="preserve">Blower-Door-Test für Neubau; konservativ: höheren Wert wählen</t>
  </si>
  <si>
    <t xml:space="preserve">5</t>
  </si>
  <si>
    <t xml:space="preserve">Fehlende Aufheizzuschläge Φ_RH</t>
  </si>
  <si>
    <t xml:space="preserve">Unterdimensionierung in der Aufheizphase</t>
  </si>
  <si>
    <t xml:space="preserve">Φ_RH einkalkulieren bei Nachtabsenkung &gt;2K</t>
  </si>
  <si>
    <t xml:space="preserve">6</t>
  </si>
  <si>
    <t xml:space="preserve">Falscher Abminderungsfaktor (Kellerdecke, unbeheizter Raum)</t>
  </si>
  <si>
    <t xml:space="preserve">Transmissionsverluste systematisch falsch</t>
  </si>
  <si>
    <t xml:space="preserve">Korrekte bu-Faktoren nach DIN EN 12831 Tab. B.1</t>
  </si>
  <si>
    <t xml:space="preserve">7</t>
  </si>
  <si>
    <t xml:space="preserve">Keine Plausibilitätsprüfung</t>
  </si>
  <si>
    <t xml:space="preserve">Rechenfehler unentdeckt</t>
  </si>
  <si>
    <t xml:space="preserve">Heizlastdichte mit Erfahrungswerten vergleichen</t>
  </si>
  <si>
    <t xml:space="preserve">8</t>
  </si>
  <si>
    <t xml:space="preserve">Verwendung DIN 4701 statt DIN EN 12831</t>
  </si>
  <si>
    <t xml:space="preserve">Nicht anerkannte Berechnungsgrundlage</t>
  </si>
  <si>
    <t xml:space="preserve">Nur DIN EN 12831-1:2017 für aktuelle Planungen verwenden</t>
  </si>
  <si>
    <t xml:space="preserve">BERECHNUNGS-CHECKLISTE (Schritt für Schritt)</t>
  </si>
  <si>
    <t xml:space="preserve">Schritt</t>
  </si>
  <si>
    <t xml:space="preserve">Aufgabe</t>
  </si>
  <si>
    <t xml:space="preserve">Tabellenblatt</t>
  </si>
  <si>
    <t xml:space="preserve">Status</t>
  </si>
  <si>
    <t xml:space="preserve">Projektdaten und Normbasis erfassen</t>
  </si>
  <si>
    <t xml:space="preserve">1_Projektdaten</t>
  </si>
  <si>
    <t xml:space="preserve">Alle Bauteile mit Fläche und U-Wert eintragen</t>
  </si>
  <si>
    <t xml:space="preserve">2_Bauteilkatalog</t>
  </si>
  <si>
    <t xml:space="preserve">H_T je Bauteil berechnen (Formel prüfen)</t>
  </si>
  <si>
    <t xml:space="preserve">Raumvolumina ermitteln</t>
  </si>
  <si>
    <t xml:space="preserve">3_Raumblätter</t>
  </si>
  <si>
    <t xml:space="preserve">θ_int je Raum festlegen</t>
  </si>
  <si>
    <t xml:space="preserve">ΣH_T je Raum aus Bauteilkatalog übertragen</t>
  </si>
  <si>
    <t xml:space="preserve">Φ_V,i (Lüftungswärmeverlust) berechnen</t>
  </si>
  <si>
    <t xml:space="preserve">Φ_HL,i je Raum summieren</t>
  </si>
  <si>
    <t xml:space="preserve">9</t>
  </si>
  <si>
    <t xml:space="preserve">Gesamtheizlast Gebäude prüfen</t>
  </si>
  <si>
    <t xml:space="preserve">4_Gebäudeübersicht</t>
  </si>
  <si>
    <t xml:space="preserve">10</t>
  </si>
  <si>
    <t xml:space="preserve">Heizlastdichte plausibilisieren</t>
  </si>
  <si>
    <t xml:space="preserve">11</t>
  </si>
  <si>
    <t xml:space="preserve">Heizkörper dimensionieren</t>
  </si>
  <si>
    <t xml:space="preserve">5_Heizkörperauslegung</t>
  </si>
  <si>
    <t xml:space="preserve">12</t>
  </si>
  <si>
    <t xml:space="preserve">Dokumentation abschließen und ablegen</t>
  </si>
  <si>
    <t xml:space="preserve">Alle Blätter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</si>
</sst>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&quot; °C&quot;"/>
    <numFmt numFmtId="166" formatCode="0.00"/>
    <numFmt numFmtId="167" formatCode="0.00&quot; [W/K]&quot;"/>
    <numFmt numFmtId="168" formatCode="0&quot; [W]&quot;"/>
    <numFmt numFmtId="169" formatCode="#,##0&quot; [W]&quot;"/>
    <numFmt numFmtId="170" formatCode="#,##0"/>
    <numFmt numFmtId="171" formatCode="0.0"/>
    <numFmt numFmtId="172" formatCode="0.0&quot; [W/m²]&quot;"/>
    <numFmt numFmtId="173" formatCode="0"/>
    <numFmt numFmtId="174" formatCode="0.000"/>
    <numFmt numFmtId="175" formatCode="0.0%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0"/>
      <color rgb="FFFFFF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C55A11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C55A11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F4B942"/>
      <name val="Arial"/>
      <family val="0"/>
      <charset val="1"/>
    </font>
    <font>
      <b val="true"/>
      <sz val="9"/>
      <color rgb="FFFF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BDD7EE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2CC"/>
      </patternFill>
    </fill>
    <fill>
      <patternFill patternType="solid">
        <fgColor rgb="FFDEEAF1"/>
        <bgColor rgb="FFE2EFDA"/>
      </patternFill>
    </fill>
    <fill>
      <patternFill patternType="solid">
        <fgColor rgb="FFE2EFDA"/>
        <bgColor rgb="FFDEEAF1"/>
      </patternFill>
    </fill>
    <fill>
      <patternFill patternType="solid">
        <fgColor rgb="FFF4B942"/>
        <bgColor rgb="FFFFCC99"/>
      </patternFill>
    </fill>
    <fill>
      <patternFill patternType="solid">
        <fgColor rgb="FFFFF2CC"/>
        <bgColor rgb="FFE2EFD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9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8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4B942"/>
      <rgbColor rgb="FFFF9900"/>
      <rgbColor rgb="FFC55A11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6"/>
    <col collapsed="false" customWidth="true" hidden="false" outlineLevel="0" max="4" min="3" style="0" width="22"/>
    <col collapsed="false" customWidth="true" hidden="false" outlineLevel="0" max="5" min="5" style="0" width="28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3" customFormat="false" ht="6" hidden="false" customHeight="true" outlineLevel="0" collapsed="false"/>
    <row r="4" customFormat="false" ht="21.75" hidden="false" customHeight="true" outlineLevel="0" collapsed="false">
      <c r="A4" s="3" t="s">
        <v>2</v>
      </c>
      <c r="B4" s="3"/>
      <c r="C4" s="3"/>
      <c r="D4" s="3"/>
      <c r="E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5"/>
    </row>
    <row r="7" customFormat="false" ht="15" hidden="false" customHeight="false" outlineLevel="0" collapsed="false">
      <c r="A7" s="4" t="s">
        <v>5</v>
      </c>
      <c r="B7" s="5"/>
    </row>
    <row r="8" customFormat="false" ht="15" hidden="false" customHeight="false" outlineLevel="0" collapsed="false">
      <c r="A8" s="4" t="s">
        <v>6</v>
      </c>
      <c r="B8" s="5"/>
    </row>
    <row r="9" customFormat="false" ht="18" hidden="false" customHeight="true" outlineLevel="0" collapsed="false">
      <c r="A9" s="4" t="s">
        <v>7</v>
      </c>
      <c r="B9" s="5"/>
      <c r="C9" s="6"/>
      <c r="D9" s="6"/>
      <c r="E9" s="6"/>
    </row>
    <row r="10" customFormat="false" ht="18" hidden="false" customHeight="true" outlineLevel="0" collapsed="false">
      <c r="A10" s="4" t="s">
        <v>8</v>
      </c>
      <c r="B10" s="5"/>
      <c r="C10" s="6"/>
      <c r="D10" s="6"/>
      <c r="E10" s="6"/>
    </row>
    <row r="11" customFormat="false" ht="6" hidden="false" customHeight="true" outlineLevel="0" collapsed="false">
      <c r="C11" s="6"/>
      <c r="D11" s="6"/>
      <c r="E11" s="6"/>
    </row>
    <row r="12" customFormat="false" ht="21.75" hidden="false" customHeight="true" outlineLevel="0" collapsed="false">
      <c r="A12" s="7" t="s">
        <v>9</v>
      </c>
      <c r="B12" s="7"/>
      <c r="C12" s="7"/>
      <c r="D12" s="7"/>
      <c r="E12" s="7"/>
    </row>
    <row r="13" customFormat="false" ht="18" hidden="false" customHeight="true" outlineLevel="0" collapsed="false">
      <c r="A13" s="8" t="s">
        <v>10</v>
      </c>
      <c r="B13" s="8" t="s">
        <v>11</v>
      </c>
      <c r="C13" s="8" t="s">
        <v>12</v>
      </c>
      <c r="D13" s="8" t="s">
        <v>13</v>
      </c>
      <c r="E13" s="8" t="s">
        <v>14</v>
      </c>
    </row>
    <row r="14" customFormat="false" ht="18" hidden="false" customHeight="true" outlineLevel="0" collapsed="false">
      <c r="A14" s="4" t="s">
        <v>15</v>
      </c>
      <c r="B14" s="9" t="s">
        <v>16</v>
      </c>
      <c r="C14" s="10" t="s">
        <v>17</v>
      </c>
      <c r="D14" s="10" t="s">
        <v>18</v>
      </c>
      <c r="E14" s="10" t="s">
        <v>19</v>
      </c>
    </row>
    <row r="15" customFormat="false" ht="18" hidden="false" customHeight="true" outlineLevel="0" collapsed="false">
      <c r="A15" s="4" t="s">
        <v>20</v>
      </c>
      <c r="B15" s="9" t="n">
        <v>-12</v>
      </c>
      <c r="C15" s="11" t="s">
        <v>21</v>
      </c>
      <c r="D15" s="11" t="s">
        <v>22</v>
      </c>
      <c r="E15" s="11" t="s">
        <v>23</v>
      </c>
    </row>
    <row r="16" customFormat="false" ht="18" hidden="false" customHeight="true" outlineLevel="0" collapsed="false">
      <c r="A16" s="4" t="s">
        <v>24</v>
      </c>
      <c r="B16" s="9" t="n">
        <v>20</v>
      </c>
      <c r="C16" s="10" t="s">
        <v>21</v>
      </c>
      <c r="D16" s="10" t="s">
        <v>25</v>
      </c>
      <c r="E16" s="10" t="s">
        <v>26</v>
      </c>
    </row>
    <row r="17" customFormat="false" ht="18" hidden="false" customHeight="true" outlineLevel="0" collapsed="false">
      <c r="A17" s="4" t="s">
        <v>27</v>
      </c>
      <c r="B17" s="9" t="n">
        <v>3</v>
      </c>
      <c r="C17" s="11" t="s">
        <v>28</v>
      </c>
      <c r="D17" s="11" t="s">
        <v>29</v>
      </c>
      <c r="E17" s="11" t="s">
        <v>30</v>
      </c>
    </row>
    <row r="18" customFormat="false" ht="18" hidden="false" customHeight="true" outlineLevel="0" collapsed="false">
      <c r="A18" s="4" t="s">
        <v>31</v>
      </c>
      <c r="B18" s="9" t="n">
        <v>0.07</v>
      </c>
      <c r="C18" s="10" t="s">
        <v>17</v>
      </c>
      <c r="D18" s="10" t="s">
        <v>25</v>
      </c>
      <c r="E18" s="10" t="s">
        <v>32</v>
      </c>
    </row>
    <row r="19" customFormat="false" ht="18" hidden="false" customHeight="true" outlineLevel="0" collapsed="false">
      <c r="A19" s="4" t="s">
        <v>33</v>
      </c>
      <c r="B19" s="9" t="n">
        <v>1</v>
      </c>
      <c r="C19" s="11" t="s">
        <v>17</v>
      </c>
      <c r="D19" s="11" t="s">
        <v>25</v>
      </c>
      <c r="E19" s="11" t="s">
        <v>34</v>
      </c>
    </row>
    <row r="20" customFormat="false" ht="18" hidden="false" customHeight="true" outlineLevel="0" collapsed="false">
      <c r="A20" s="4" t="s">
        <v>35</v>
      </c>
      <c r="B20" s="9" t="s">
        <v>36</v>
      </c>
      <c r="C20" s="10" t="s">
        <v>17</v>
      </c>
      <c r="D20" s="10" t="s">
        <v>25</v>
      </c>
      <c r="E20" s="10" t="s">
        <v>37</v>
      </c>
    </row>
    <row r="21" customFormat="false" ht="18" hidden="false" customHeight="true" outlineLevel="0" collapsed="false">
      <c r="A21" s="4" t="s">
        <v>38</v>
      </c>
      <c r="B21" s="9" t="s">
        <v>39</v>
      </c>
      <c r="C21" s="11" t="s">
        <v>17</v>
      </c>
      <c r="D21" s="11" t="s">
        <v>40</v>
      </c>
      <c r="E21" s="11" t="s">
        <v>41</v>
      </c>
    </row>
    <row r="23" customFormat="false" ht="6" hidden="false" customHeight="true" outlineLevel="0" collapsed="false"/>
    <row r="24" customFormat="false" ht="21.75" hidden="false" customHeight="true" outlineLevel="0" collapsed="false">
      <c r="A24" s="3" t="s">
        <v>42</v>
      </c>
      <c r="B24" s="3"/>
      <c r="C24" s="3"/>
      <c r="D24" s="3"/>
      <c r="E24" s="3"/>
    </row>
    <row r="25" customFormat="false" ht="18" hidden="false" customHeight="true" outlineLevel="0" collapsed="false">
      <c r="A25" s="8" t="s">
        <v>43</v>
      </c>
      <c r="B25" s="8" t="s">
        <v>44</v>
      </c>
      <c r="C25" s="8" t="s">
        <v>45</v>
      </c>
      <c r="D25" s="8" t="s">
        <v>46</v>
      </c>
      <c r="E25" s="8" t="s">
        <v>47</v>
      </c>
    </row>
    <row r="26" customFormat="false" ht="18" hidden="false" customHeight="true" outlineLevel="0" collapsed="false">
      <c r="A26" s="10" t="s">
        <v>48</v>
      </c>
      <c r="B26" s="12" t="n">
        <v>-10</v>
      </c>
      <c r="C26" s="10" t="s">
        <v>49</v>
      </c>
      <c r="D26" s="10" t="s">
        <v>50</v>
      </c>
      <c r="E26" s="10" t="s">
        <v>51</v>
      </c>
    </row>
    <row r="27" customFormat="false" ht="18" hidden="false" customHeight="true" outlineLevel="0" collapsed="false">
      <c r="A27" s="11" t="s">
        <v>16</v>
      </c>
      <c r="B27" s="13" t="n">
        <v>-12</v>
      </c>
      <c r="C27" s="11" t="s">
        <v>52</v>
      </c>
      <c r="D27" s="11" t="s">
        <v>53</v>
      </c>
      <c r="E27" s="11" t="s">
        <v>54</v>
      </c>
    </row>
    <row r="28" customFormat="false" ht="18" hidden="false" customHeight="true" outlineLevel="0" collapsed="false">
      <c r="A28" s="10" t="s">
        <v>55</v>
      </c>
      <c r="B28" s="12" t="n">
        <v>-14</v>
      </c>
      <c r="C28" s="10" t="s">
        <v>56</v>
      </c>
      <c r="D28" s="10" t="s">
        <v>57</v>
      </c>
      <c r="E28" s="10" t="s">
        <v>58</v>
      </c>
    </row>
    <row r="29" customFormat="false" ht="18" hidden="false" customHeight="true" outlineLevel="0" collapsed="false">
      <c r="A29" s="11" t="s">
        <v>59</v>
      </c>
      <c r="B29" s="13" t="n">
        <v>-16</v>
      </c>
      <c r="C29" s="11" t="s">
        <v>60</v>
      </c>
      <c r="D29" s="11" t="s">
        <v>61</v>
      </c>
      <c r="E29" s="11" t="s">
        <v>62</v>
      </c>
    </row>
    <row r="31" customFormat="false" ht="6" hidden="false" customHeight="true" outlineLevel="0" collapsed="false"/>
    <row r="32" customFormat="false" ht="19.5" hidden="false" customHeight="true" outlineLevel="0" collapsed="false">
      <c r="A32" s="3" t="s">
        <v>63</v>
      </c>
      <c r="B32" s="3"/>
      <c r="C32" s="3"/>
      <c r="D32" s="3"/>
      <c r="E32" s="3"/>
    </row>
    <row r="33" customFormat="false" ht="16.5" hidden="false" customHeight="true" outlineLevel="0" collapsed="false">
      <c r="A33" s="14" t="s">
        <v>64</v>
      </c>
      <c r="B33" s="11" t="s">
        <v>65</v>
      </c>
      <c r="C33" s="6"/>
      <c r="D33" s="6"/>
      <c r="E33" s="6"/>
    </row>
    <row r="34" customFormat="false" ht="16.5" hidden="false" customHeight="true" outlineLevel="0" collapsed="false">
      <c r="A34" s="15" t="s">
        <v>66</v>
      </c>
      <c r="B34" s="11" t="s">
        <v>67</v>
      </c>
      <c r="C34" s="6"/>
      <c r="D34" s="6"/>
      <c r="E34" s="6"/>
    </row>
    <row r="35" customFormat="false" ht="16.5" hidden="false" customHeight="true" outlineLevel="0" collapsed="false">
      <c r="A35" s="16" t="s">
        <v>68</v>
      </c>
      <c r="B35" s="11" t="s">
        <v>69</v>
      </c>
      <c r="C35" s="6"/>
      <c r="D35" s="6"/>
      <c r="E35" s="6"/>
    </row>
    <row r="36" customFormat="false" ht="16.5" hidden="false" customHeight="true" outlineLevel="0" collapsed="false">
      <c r="A36" s="17" t="s">
        <v>70</v>
      </c>
      <c r="B36" s="11" t="s">
        <v>71</v>
      </c>
      <c r="C36" s="6"/>
      <c r="D36" s="6"/>
      <c r="E36" s="6"/>
    </row>
  </sheetData>
  <mergeCells count="6">
    <mergeCell ref="A1:E1"/>
    <mergeCell ref="A2:E2"/>
    <mergeCell ref="A4:E4"/>
    <mergeCell ref="A12:E12"/>
    <mergeCell ref="A24:E24"/>
    <mergeCell ref="A32:E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8" min="5" style="0" width="14"/>
    <col collapsed="false" customWidth="true" hidden="false" outlineLevel="0" max="9" min="9" style="0" width="18"/>
    <col collapsed="false" customWidth="true" hidden="false" outlineLevel="0" max="10" min="10" style="0" width="24"/>
  </cols>
  <sheetData>
    <row r="1" customFormat="false" ht="37.5" hidden="false" customHeight="true" outlineLevel="0" collapsed="false">
      <c r="A1" s="18" t="s">
        <v>72</v>
      </c>
      <c r="B1" s="18"/>
      <c r="C1" s="18"/>
      <c r="D1" s="18"/>
      <c r="E1" s="18"/>
      <c r="F1" s="18"/>
      <c r="G1" s="18"/>
      <c r="H1" s="18"/>
      <c r="I1" s="18"/>
      <c r="J1" s="18"/>
    </row>
    <row r="2" customFormat="false" ht="18" hidden="false" customHeight="true" outlineLevel="0" collapsed="false">
      <c r="A2" s="19" t="s">
        <v>73</v>
      </c>
      <c r="B2" s="19"/>
      <c r="C2" s="19"/>
      <c r="D2" s="19"/>
      <c r="E2" s="19"/>
      <c r="F2" s="19"/>
      <c r="G2" s="19"/>
      <c r="H2" s="19"/>
      <c r="I2" s="19"/>
      <c r="J2" s="19"/>
    </row>
    <row r="3" customFormat="false" ht="6" hidden="false" customHeight="true" outlineLevel="0" collapsed="false"/>
    <row r="4" customFormat="false" ht="21.75" hidden="false" customHeight="true" outlineLevel="0" collapsed="false">
      <c r="A4" s="20" t="s">
        <v>74</v>
      </c>
      <c r="B4" s="20" t="s">
        <v>75</v>
      </c>
      <c r="C4" s="20" t="s">
        <v>76</v>
      </c>
      <c r="D4" s="20" t="s">
        <v>77</v>
      </c>
      <c r="E4" s="20" t="s">
        <v>78</v>
      </c>
      <c r="F4" s="20" t="s">
        <v>79</v>
      </c>
      <c r="G4" s="20" t="s">
        <v>80</v>
      </c>
      <c r="H4" s="20" t="s">
        <v>81</v>
      </c>
      <c r="I4" s="20" t="s">
        <v>82</v>
      </c>
      <c r="J4" s="20" t="s">
        <v>83</v>
      </c>
    </row>
    <row r="5" customFormat="false" ht="18" hidden="false" customHeight="true" outlineLevel="0" collapsed="false">
      <c r="A5" s="21" t="n">
        <v>1</v>
      </c>
      <c r="B5" s="5" t="s">
        <v>84</v>
      </c>
      <c r="C5" s="5" t="s">
        <v>85</v>
      </c>
      <c r="D5" s="22" t="n">
        <v>24.5</v>
      </c>
      <c r="E5" s="22" t="n">
        <v>0.18</v>
      </c>
      <c r="F5" s="22" t="n">
        <v>1</v>
      </c>
      <c r="G5" s="22" t="n">
        <v>0.08</v>
      </c>
      <c r="H5" s="22" t="n">
        <v>8.5</v>
      </c>
      <c r="I5" s="23" t="n">
        <f aca="false">D5*E5*F5+H5*G5*F5</f>
        <v>5.09</v>
      </c>
      <c r="J5" s="5"/>
    </row>
    <row r="6" customFormat="false" ht="18" hidden="false" customHeight="true" outlineLevel="0" collapsed="false">
      <c r="A6" s="24" t="n">
        <v>2</v>
      </c>
      <c r="B6" s="5" t="s">
        <v>86</v>
      </c>
      <c r="C6" s="5" t="s">
        <v>85</v>
      </c>
      <c r="D6" s="22" t="n">
        <v>22</v>
      </c>
      <c r="E6" s="22" t="n">
        <v>0.18</v>
      </c>
      <c r="F6" s="22" t="n">
        <v>1</v>
      </c>
      <c r="G6" s="22" t="n">
        <v>0.08</v>
      </c>
      <c r="H6" s="22" t="n">
        <v>8</v>
      </c>
      <c r="I6" s="23" t="n">
        <f aca="false">D6*E6*F6+H6*G6*F6</f>
        <v>4.6</v>
      </c>
      <c r="J6" s="5"/>
    </row>
    <row r="7" customFormat="false" ht="18" hidden="false" customHeight="true" outlineLevel="0" collapsed="false">
      <c r="A7" s="21" t="n">
        <v>3</v>
      </c>
      <c r="B7" s="5" t="s">
        <v>87</v>
      </c>
      <c r="C7" s="5" t="s">
        <v>85</v>
      </c>
      <c r="D7" s="22" t="n">
        <v>18</v>
      </c>
      <c r="E7" s="22" t="n">
        <v>0.2</v>
      </c>
      <c r="F7" s="22" t="n">
        <v>1</v>
      </c>
      <c r="G7" s="22" t="n">
        <v>0.08</v>
      </c>
      <c r="H7" s="22" t="n">
        <v>6.5</v>
      </c>
      <c r="I7" s="23" t="n">
        <f aca="false">D7*E7*F7+H7*G7*F7</f>
        <v>4.12</v>
      </c>
      <c r="J7" s="5"/>
    </row>
    <row r="8" customFormat="false" ht="18" hidden="false" customHeight="true" outlineLevel="0" collapsed="false">
      <c r="A8" s="24" t="n">
        <v>4</v>
      </c>
      <c r="B8" s="5" t="s">
        <v>88</v>
      </c>
      <c r="C8" s="5" t="s">
        <v>85</v>
      </c>
      <c r="D8" s="22" t="n">
        <v>18</v>
      </c>
      <c r="E8" s="22" t="n">
        <v>0.2</v>
      </c>
      <c r="F8" s="22" t="n">
        <v>1</v>
      </c>
      <c r="G8" s="22" t="n">
        <v>0.08</v>
      </c>
      <c r="H8" s="22" t="n">
        <v>6.5</v>
      </c>
      <c r="I8" s="23" t="n">
        <f aca="false">D8*E8*F8+H8*G8*F8</f>
        <v>4.12</v>
      </c>
      <c r="J8" s="5"/>
    </row>
    <row r="9" customFormat="false" ht="18" hidden="false" customHeight="true" outlineLevel="0" collapsed="false">
      <c r="A9" s="21" t="n">
        <v>5</v>
      </c>
      <c r="B9" s="5" t="s">
        <v>89</v>
      </c>
      <c r="C9" s="5" t="s">
        <v>90</v>
      </c>
      <c r="D9" s="22" t="n">
        <v>6</v>
      </c>
      <c r="E9" s="22" t="n">
        <v>0.9</v>
      </c>
      <c r="F9" s="22" t="n">
        <v>1</v>
      </c>
      <c r="G9" s="22" t="n">
        <v>0</v>
      </c>
      <c r="H9" s="22" t="n">
        <v>0</v>
      </c>
      <c r="I9" s="23" t="n">
        <f aca="false">D9*E9*F9+H9*G9*F9</f>
        <v>5.4</v>
      </c>
      <c r="J9" s="5"/>
    </row>
    <row r="10" customFormat="false" ht="18" hidden="false" customHeight="true" outlineLevel="0" collapsed="false">
      <c r="A10" s="24" t="n">
        <v>6</v>
      </c>
      <c r="B10" s="5" t="s">
        <v>91</v>
      </c>
      <c r="C10" s="5" t="s">
        <v>90</v>
      </c>
      <c r="D10" s="22" t="n">
        <v>3.5</v>
      </c>
      <c r="E10" s="22" t="n">
        <v>1.1</v>
      </c>
      <c r="F10" s="22" t="n">
        <v>1</v>
      </c>
      <c r="G10" s="22" t="n">
        <v>0</v>
      </c>
      <c r="H10" s="22" t="n">
        <v>0</v>
      </c>
      <c r="I10" s="23" t="n">
        <f aca="false">D10*E10*F10+H10*G10*F10</f>
        <v>3.85</v>
      </c>
      <c r="J10" s="5"/>
    </row>
    <row r="11" customFormat="false" ht="18" hidden="false" customHeight="true" outlineLevel="0" collapsed="false">
      <c r="A11" s="21" t="n">
        <v>7</v>
      </c>
      <c r="B11" s="5" t="s">
        <v>92</v>
      </c>
      <c r="C11" s="5" t="s">
        <v>93</v>
      </c>
      <c r="D11" s="22" t="n">
        <v>2</v>
      </c>
      <c r="E11" s="22" t="n">
        <v>1.3</v>
      </c>
      <c r="F11" s="22" t="n">
        <v>1</v>
      </c>
      <c r="G11" s="22" t="n">
        <v>0</v>
      </c>
      <c r="H11" s="22" t="n">
        <v>0</v>
      </c>
      <c r="I11" s="23" t="n">
        <f aca="false">D11*E11*F11+H11*G11*F11</f>
        <v>2.6</v>
      </c>
      <c r="J11" s="5"/>
    </row>
    <row r="12" customFormat="false" ht="18" hidden="false" customHeight="true" outlineLevel="0" collapsed="false">
      <c r="A12" s="24" t="n">
        <v>8</v>
      </c>
      <c r="B12" s="5" t="s">
        <v>94</v>
      </c>
      <c r="C12" s="5" t="s">
        <v>95</v>
      </c>
      <c r="D12" s="22" t="n">
        <v>35</v>
      </c>
      <c r="E12" s="22" t="n">
        <v>0.14</v>
      </c>
      <c r="F12" s="22" t="n">
        <v>1</v>
      </c>
      <c r="G12" s="22" t="n">
        <v>0.1</v>
      </c>
      <c r="H12" s="22" t="n">
        <v>24</v>
      </c>
      <c r="I12" s="23" t="n">
        <f aca="false">D12*E12*F12+H12*G12*F12</f>
        <v>7.3</v>
      </c>
      <c r="J12" s="5"/>
    </row>
    <row r="13" customFormat="false" ht="18" hidden="false" customHeight="true" outlineLevel="0" collapsed="false">
      <c r="A13" s="21" t="n">
        <v>9</v>
      </c>
      <c r="B13" s="5" t="s">
        <v>96</v>
      </c>
      <c r="C13" s="5" t="s">
        <v>97</v>
      </c>
      <c r="D13" s="22" t="n">
        <v>35</v>
      </c>
      <c r="E13" s="22" t="n">
        <v>0.25</v>
      </c>
      <c r="F13" s="22" t="n">
        <v>0.45</v>
      </c>
      <c r="G13" s="22" t="n">
        <v>0</v>
      </c>
      <c r="H13" s="22" t="n">
        <v>0</v>
      </c>
      <c r="I13" s="23" t="n">
        <f aca="false">D13*E13*F13+H13*G13*F13</f>
        <v>3.9375</v>
      </c>
      <c r="J13" s="5"/>
    </row>
    <row r="14" customFormat="false" ht="18" hidden="false" customHeight="true" outlineLevel="0" collapsed="false">
      <c r="A14" s="24" t="n">
        <v>10</v>
      </c>
      <c r="B14" s="5" t="s">
        <v>98</v>
      </c>
      <c r="C14" s="5" t="s">
        <v>99</v>
      </c>
      <c r="D14" s="22" t="n">
        <v>12</v>
      </c>
      <c r="E14" s="22" t="n">
        <v>0.5</v>
      </c>
      <c r="F14" s="22" t="n">
        <v>0.5</v>
      </c>
      <c r="G14" s="22" t="n">
        <v>0</v>
      </c>
      <c r="H14" s="22" t="n">
        <v>0</v>
      </c>
      <c r="I14" s="23" t="n">
        <f aca="false">D14*E14*F14+H14*G14*F14</f>
        <v>3</v>
      </c>
      <c r="J14" s="5"/>
    </row>
    <row r="15" customFormat="false" ht="19.5" hidden="false" customHeight="true" outlineLevel="0" collapsed="false">
      <c r="A15" s="25" t="s">
        <v>100</v>
      </c>
      <c r="B15" s="25"/>
      <c r="C15" s="25"/>
      <c r="D15" s="25"/>
      <c r="E15" s="25"/>
      <c r="F15" s="25"/>
      <c r="G15" s="25"/>
      <c r="H15" s="25"/>
      <c r="I15" s="26" t="n">
        <f aca="false">SUM(I5:I14)</f>
        <v>44.0175</v>
      </c>
      <c r="J15" s="27"/>
    </row>
    <row r="17" customFormat="false" ht="21.75" hidden="false" customHeight="true" outlineLevel="0" collapsed="false">
      <c r="A17" s="3" t="s">
        <v>101</v>
      </c>
      <c r="B17" s="3"/>
      <c r="C17" s="3"/>
      <c r="D17" s="3"/>
      <c r="E17" s="3"/>
      <c r="F17" s="3"/>
      <c r="G17" s="3"/>
      <c r="H17" s="3"/>
      <c r="I17" s="3"/>
      <c r="J17" s="3"/>
    </row>
    <row r="18" customFormat="false" ht="18" hidden="false" customHeight="true" outlineLevel="0" collapsed="false">
      <c r="A18" s="20" t="s">
        <v>76</v>
      </c>
      <c r="B18" s="20" t="s">
        <v>102</v>
      </c>
      <c r="C18" s="20" t="s">
        <v>103</v>
      </c>
      <c r="D18" s="20" t="s">
        <v>104</v>
      </c>
      <c r="E18" s="20" t="s">
        <v>105</v>
      </c>
      <c r="F18" s="20" t="s">
        <v>106</v>
      </c>
      <c r="G18" s="28"/>
      <c r="H18" s="28"/>
      <c r="I18" s="28"/>
      <c r="J18" s="28"/>
    </row>
    <row r="19" customFormat="false" ht="16.5" hidden="false" customHeight="true" outlineLevel="0" collapsed="false">
      <c r="A19" s="29" t="s">
        <v>85</v>
      </c>
      <c r="B19" s="30" t="s">
        <v>107</v>
      </c>
      <c r="C19" s="30" t="s">
        <v>108</v>
      </c>
      <c r="D19" s="30" t="s">
        <v>109</v>
      </c>
      <c r="E19" s="30" t="s">
        <v>110</v>
      </c>
      <c r="F19" s="30" t="s">
        <v>111</v>
      </c>
      <c r="G19" s="31"/>
      <c r="H19" s="31"/>
      <c r="I19" s="31"/>
      <c r="J19" s="31"/>
    </row>
    <row r="20" customFormat="false" ht="16.5" hidden="false" customHeight="true" outlineLevel="0" collapsed="false">
      <c r="A20" s="15" t="s">
        <v>112</v>
      </c>
      <c r="B20" s="32" t="s">
        <v>107</v>
      </c>
      <c r="C20" s="32" t="s">
        <v>113</v>
      </c>
      <c r="D20" s="32" t="s">
        <v>114</v>
      </c>
      <c r="E20" s="32" t="s">
        <v>115</v>
      </c>
      <c r="F20" s="32" t="s">
        <v>116</v>
      </c>
      <c r="G20" s="6"/>
      <c r="H20" s="6"/>
      <c r="I20" s="6"/>
      <c r="J20" s="6"/>
    </row>
    <row r="21" customFormat="false" ht="16.5" hidden="false" customHeight="true" outlineLevel="0" collapsed="false">
      <c r="A21" s="29" t="s">
        <v>117</v>
      </c>
      <c r="B21" s="30" t="s">
        <v>118</v>
      </c>
      <c r="C21" s="30" t="s">
        <v>119</v>
      </c>
      <c r="D21" s="30" t="s">
        <v>120</v>
      </c>
      <c r="E21" s="30" t="s">
        <v>121</v>
      </c>
      <c r="F21" s="30" t="s">
        <v>111</v>
      </c>
      <c r="G21" s="31"/>
      <c r="H21" s="31"/>
      <c r="I21" s="31"/>
      <c r="J21" s="31"/>
    </row>
    <row r="22" customFormat="false" ht="16.5" hidden="false" customHeight="true" outlineLevel="0" collapsed="false">
      <c r="A22" s="15" t="s">
        <v>90</v>
      </c>
      <c r="B22" s="32" t="s">
        <v>122</v>
      </c>
      <c r="C22" s="32" t="s">
        <v>123</v>
      </c>
      <c r="D22" s="32" t="s">
        <v>124</v>
      </c>
      <c r="E22" s="32" t="s">
        <v>125</v>
      </c>
      <c r="F22" s="32" t="s">
        <v>126</v>
      </c>
      <c r="G22" s="6"/>
      <c r="H22" s="6"/>
      <c r="I22" s="6"/>
      <c r="J22" s="6"/>
    </row>
    <row r="23" customFormat="false" ht="16.5" hidden="false" customHeight="true" outlineLevel="0" collapsed="false">
      <c r="A23" s="29" t="s">
        <v>127</v>
      </c>
      <c r="B23" s="30" t="s">
        <v>122</v>
      </c>
      <c r="C23" s="30" t="s">
        <v>128</v>
      </c>
      <c r="D23" s="30" t="s">
        <v>129</v>
      </c>
      <c r="E23" s="30" t="s">
        <v>130</v>
      </c>
      <c r="F23" s="30" t="s">
        <v>131</v>
      </c>
      <c r="G23" s="31"/>
      <c r="H23" s="31"/>
      <c r="I23" s="31"/>
      <c r="J23" s="31"/>
    </row>
  </sheetData>
  <mergeCells count="4">
    <mergeCell ref="A1:J1"/>
    <mergeCell ref="A2:J2"/>
    <mergeCell ref="A15:H15"/>
    <mergeCell ref="A17:J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8" min="3" style="0" width="14"/>
    <col collapsed="false" customWidth="true" hidden="false" outlineLevel="0" max="9" min="9" style="0" width="18"/>
  </cols>
  <sheetData>
    <row r="1" customFormat="false" ht="37.5" hidden="false" customHeight="true" outlineLevel="0" collapsed="false">
      <c r="A1" s="18" t="s">
        <v>132</v>
      </c>
      <c r="B1" s="18"/>
      <c r="C1" s="18"/>
      <c r="D1" s="18"/>
      <c r="E1" s="18"/>
      <c r="F1" s="18"/>
      <c r="G1" s="18"/>
      <c r="H1" s="18"/>
      <c r="I1" s="18"/>
    </row>
    <row r="2" customFormat="false" ht="18" hidden="false" customHeight="true" outlineLevel="0" collapsed="false">
      <c r="A2" s="19" t="s">
        <v>133</v>
      </c>
      <c r="B2" s="19"/>
      <c r="C2" s="19"/>
      <c r="D2" s="19"/>
      <c r="E2" s="19"/>
      <c r="F2" s="19"/>
      <c r="G2" s="19"/>
      <c r="H2" s="19"/>
      <c r="I2" s="19"/>
    </row>
    <row r="3" customFormat="false" ht="6" hidden="false" customHeight="true" outlineLevel="0" collapsed="false"/>
    <row r="4" customFormat="false" ht="30" hidden="false" customHeight="true" outlineLevel="0" collapsed="false">
      <c r="A4" s="20" t="s">
        <v>74</v>
      </c>
      <c r="B4" s="20" t="s">
        <v>134</v>
      </c>
      <c r="C4" s="20" t="s">
        <v>135</v>
      </c>
      <c r="D4" s="20" t="s">
        <v>136</v>
      </c>
      <c r="E4" s="20" t="s">
        <v>137</v>
      </c>
      <c r="F4" s="20" t="s">
        <v>138</v>
      </c>
      <c r="G4" s="20" t="s">
        <v>139</v>
      </c>
      <c r="H4" s="20" t="s">
        <v>140</v>
      </c>
      <c r="I4" s="20" t="s">
        <v>141</v>
      </c>
    </row>
    <row r="5" customFormat="false" ht="19.5" hidden="false" customHeight="true" outlineLevel="0" collapsed="false">
      <c r="A5" s="21" t="n">
        <v>1</v>
      </c>
      <c r="B5" s="5" t="s">
        <v>142</v>
      </c>
      <c r="C5" s="22" t="n">
        <v>25</v>
      </c>
      <c r="D5" s="22" t="n">
        <v>2.6</v>
      </c>
      <c r="E5" s="33" t="n">
        <f aca="false">C5*D5</f>
        <v>65</v>
      </c>
      <c r="F5" s="34" t="n">
        <v>20</v>
      </c>
      <c r="G5" s="22" t="n">
        <v>4.2</v>
      </c>
      <c r="H5" s="35" t="n">
        <f aca="false">0.34*2*E5*1_Projektdaten!B16*1_Projektdaten!B17*1_Projektdaten!B18</f>
        <v>185.64</v>
      </c>
      <c r="I5" s="36" t="n">
        <f aca="false">(G5+H5)*(F5-(1_Projektdaten!B15))</f>
        <v>6074.88</v>
      </c>
    </row>
    <row r="6" customFormat="false" ht="19.5" hidden="false" customHeight="true" outlineLevel="0" collapsed="false">
      <c r="A6" s="24" t="n">
        <v>2</v>
      </c>
      <c r="B6" s="5" t="s">
        <v>143</v>
      </c>
      <c r="C6" s="22" t="n">
        <v>14</v>
      </c>
      <c r="D6" s="22" t="n">
        <v>2.6</v>
      </c>
      <c r="E6" s="37" t="n">
        <f aca="false">C6*D6</f>
        <v>36.4</v>
      </c>
      <c r="F6" s="34" t="n">
        <v>20</v>
      </c>
      <c r="G6" s="22" t="n">
        <v>2.1</v>
      </c>
      <c r="H6" s="35" t="n">
        <f aca="false">0.34*2*E6*1_Projektdaten!B16*1_Projektdaten!B17*1_Projektdaten!B18</f>
        <v>103.9584</v>
      </c>
      <c r="I6" s="36" t="n">
        <f aca="false">(G6+H6)*(F6-(1_Projektdaten!B15))</f>
        <v>3393.8688</v>
      </c>
    </row>
    <row r="7" customFormat="false" ht="19.5" hidden="false" customHeight="true" outlineLevel="0" collapsed="false">
      <c r="A7" s="21" t="n">
        <v>3</v>
      </c>
      <c r="B7" s="5" t="s">
        <v>144</v>
      </c>
      <c r="C7" s="22" t="n">
        <v>16</v>
      </c>
      <c r="D7" s="22" t="n">
        <v>2.6</v>
      </c>
      <c r="E7" s="33" t="n">
        <f aca="false">C7*D7</f>
        <v>41.6</v>
      </c>
      <c r="F7" s="34" t="n">
        <v>18</v>
      </c>
      <c r="G7" s="22" t="n">
        <v>2.8</v>
      </c>
      <c r="H7" s="35" t="n">
        <f aca="false">0.34*2*E7*1_Projektdaten!B16*1_Projektdaten!B17*1_Projektdaten!B18</f>
        <v>118.8096</v>
      </c>
      <c r="I7" s="36" t="n">
        <f aca="false">(G7+H7)*(F7-(1_Projektdaten!B15))</f>
        <v>3648.288</v>
      </c>
    </row>
    <row r="8" customFormat="false" ht="19.5" hidden="false" customHeight="true" outlineLevel="0" collapsed="false">
      <c r="A8" s="24" t="n">
        <v>4</v>
      </c>
      <c r="B8" s="5" t="s">
        <v>145</v>
      </c>
      <c r="C8" s="22" t="n">
        <v>8</v>
      </c>
      <c r="D8" s="22" t="n">
        <v>2.6</v>
      </c>
      <c r="E8" s="37" t="n">
        <f aca="false">C8*D8</f>
        <v>20.8</v>
      </c>
      <c r="F8" s="34" t="n">
        <v>24</v>
      </c>
      <c r="G8" s="22" t="n">
        <v>1.9</v>
      </c>
      <c r="H8" s="35" t="n">
        <f aca="false">0.34*2*E8*1_Projektdaten!B16*1_Projektdaten!B17*1_Projektdaten!B18</f>
        <v>59.4048</v>
      </c>
      <c r="I8" s="36" t="n">
        <f aca="false">(G8+H8)*(F8-(1_Projektdaten!B15))</f>
        <v>2206.9728</v>
      </c>
    </row>
    <row r="9" customFormat="false" ht="19.5" hidden="false" customHeight="true" outlineLevel="0" collapsed="false">
      <c r="A9" s="21" t="n">
        <v>5</v>
      </c>
      <c r="B9" s="5" t="s">
        <v>146</v>
      </c>
      <c r="C9" s="22" t="n">
        <v>12</v>
      </c>
      <c r="D9" s="22" t="n">
        <v>2.6</v>
      </c>
      <c r="E9" s="33" t="n">
        <f aca="false">C9*D9</f>
        <v>31.2</v>
      </c>
      <c r="F9" s="34" t="n">
        <v>20</v>
      </c>
      <c r="G9" s="22" t="n">
        <v>2.5</v>
      </c>
      <c r="H9" s="35" t="n">
        <f aca="false">0.34*2*E9*1_Projektdaten!B16*1_Projektdaten!B17*1_Projektdaten!B18</f>
        <v>89.1072</v>
      </c>
      <c r="I9" s="36" t="n">
        <f aca="false">(G9+H9)*(F9-(1_Projektdaten!B15))</f>
        <v>2931.4304</v>
      </c>
    </row>
    <row r="10" customFormat="false" ht="21.75" hidden="false" customHeight="true" outlineLevel="0" collapsed="false">
      <c r="A10" s="27"/>
      <c r="B10" s="38" t="s">
        <v>147</v>
      </c>
      <c r="C10" s="39" t="n">
        <f aca="false">SUM(C5:C9)</f>
        <v>75</v>
      </c>
      <c r="D10" s="27"/>
      <c r="E10" s="39" t="n">
        <f aca="false">SUM(E5:E9)</f>
        <v>195</v>
      </c>
      <c r="F10" s="27"/>
      <c r="G10" s="27"/>
      <c r="H10" s="27"/>
      <c r="I10" s="40" t="n">
        <f aca="false">SUM(I5:I9)</f>
        <v>18255.44</v>
      </c>
    </row>
    <row r="12" customFormat="false" ht="21.75" hidden="false" customHeight="true" outlineLevel="0" collapsed="false">
      <c r="A12" s="3" t="s">
        <v>148</v>
      </c>
      <c r="B12" s="3"/>
      <c r="C12" s="3"/>
      <c r="D12" s="3"/>
      <c r="E12" s="3"/>
      <c r="F12" s="3"/>
      <c r="G12" s="3"/>
      <c r="H12" s="3"/>
      <c r="I12" s="3"/>
    </row>
    <row r="13" customFormat="false" ht="16.5" hidden="false" customHeight="true" outlineLevel="0" collapsed="false">
      <c r="A13" s="41" t="s">
        <v>149</v>
      </c>
      <c r="B13" s="41"/>
      <c r="C13" s="41"/>
      <c r="D13" s="41"/>
      <c r="E13" s="41"/>
      <c r="F13" s="41"/>
      <c r="G13" s="31"/>
      <c r="H13" s="31"/>
      <c r="I13" s="42" t="s">
        <v>150</v>
      </c>
    </row>
    <row r="14" customFormat="false" ht="16.5" hidden="false" customHeight="true" outlineLevel="0" collapsed="false">
      <c r="A14" s="43" t="s">
        <v>145</v>
      </c>
      <c r="B14" s="43"/>
      <c r="C14" s="43"/>
      <c r="D14" s="43"/>
      <c r="E14" s="43"/>
      <c r="F14" s="43"/>
      <c r="G14" s="6"/>
      <c r="H14" s="6"/>
      <c r="I14" s="44" t="s">
        <v>151</v>
      </c>
    </row>
    <row r="15" customFormat="false" ht="16.5" hidden="false" customHeight="true" outlineLevel="0" collapsed="false">
      <c r="A15" s="41" t="s">
        <v>144</v>
      </c>
      <c r="B15" s="41"/>
      <c r="C15" s="41"/>
      <c r="D15" s="41"/>
      <c r="E15" s="41"/>
      <c r="F15" s="41"/>
      <c r="G15" s="31"/>
      <c r="H15" s="31"/>
      <c r="I15" s="42" t="s">
        <v>152</v>
      </c>
    </row>
    <row r="16" customFormat="false" ht="16.5" hidden="false" customHeight="true" outlineLevel="0" collapsed="false">
      <c r="A16" s="43" t="s">
        <v>153</v>
      </c>
      <c r="B16" s="43"/>
      <c r="C16" s="43"/>
      <c r="D16" s="43"/>
      <c r="E16" s="43"/>
      <c r="F16" s="43"/>
      <c r="G16" s="6"/>
      <c r="H16" s="6"/>
      <c r="I16" s="44" t="s">
        <v>154</v>
      </c>
    </row>
    <row r="17" customFormat="false" ht="16.5" hidden="false" customHeight="true" outlineLevel="0" collapsed="false">
      <c r="A17" s="41" t="s">
        <v>155</v>
      </c>
      <c r="B17" s="41"/>
      <c r="C17" s="41"/>
      <c r="D17" s="41"/>
      <c r="E17" s="41"/>
      <c r="F17" s="41"/>
      <c r="G17" s="31"/>
      <c r="H17" s="31"/>
      <c r="I17" s="42" t="s">
        <v>156</v>
      </c>
    </row>
    <row r="18" customFormat="false" ht="16.5" hidden="false" customHeight="true" outlineLevel="0" collapsed="false">
      <c r="A18" s="43" t="s">
        <v>157</v>
      </c>
      <c r="B18" s="43"/>
      <c r="C18" s="43"/>
      <c r="D18" s="43"/>
      <c r="E18" s="43"/>
      <c r="F18" s="43"/>
      <c r="G18" s="6"/>
      <c r="H18" s="6"/>
      <c r="I18" s="44" t="s">
        <v>158</v>
      </c>
    </row>
  </sheetData>
  <mergeCells count="9">
    <mergeCell ref="A1:I1"/>
    <mergeCell ref="A2:I2"/>
    <mergeCell ref="A12:I12"/>
    <mergeCell ref="A13:F13"/>
    <mergeCell ref="A14:F14"/>
    <mergeCell ref="A15:F15"/>
    <mergeCell ref="A16:F16"/>
    <mergeCell ref="A17:F17"/>
    <mergeCell ref="A18:F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4" min="2" style="0" width="20"/>
    <col collapsed="false" customWidth="true" hidden="false" outlineLevel="0" max="6" min="5" style="0" width="18"/>
    <col collapsed="false" customWidth="true" hidden="false" outlineLevel="0" max="7" min="7" style="0" width="26"/>
  </cols>
  <sheetData>
    <row r="1" customFormat="false" ht="37.5" hidden="false" customHeight="true" outlineLevel="0" collapsed="false">
      <c r="A1" s="18" t="s">
        <v>159</v>
      </c>
      <c r="B1" s="18"/>
      <c r="C1" s="18"/>
      <c r="D1" s="18"/>
      <c r="E1" s="18"/>
      <c r="F1" s="18"/>
      <c r="G1" s="18"/>
    </row>
    <row r="2" customFormat="false" ht="18" hidden="false" customHeight="true" outlineLevel="0" collapsed="false">
      <c r="A2" s="19" t="s">
        <v>160</v>
      </c>
      <c r="B2" s="19"/>
      <c r="C2" s="19"/>
      <c r="D2" s="19"/>
      <c r="E2" s="19"/>
      <c r="F2" s="19"/>
      <c r="G2" s="19"/>
    </row>
    <row r="3" customFormat="false" ht="6" hidden="false" customHeight="true" outlineLevel="0" collapsed="false"/>
    <row r="4" customFormat="false" ht="21.75" hidden="false" customHeight="true" outlineLevel="0" collapsed="false">
      <c r="A4" s="20" t="s">
        <v>161</v>
      </c>
      <c r="B4" s="20" t="s">
        <v>162</v>
      </c>
      <c r="C4" s="20" t="s">
        <v>163</v>
      </c>
      <c r="D4" s="20" t="s">
        <v>164</v>
      </c>
      <c r="E4" s="20" t="s">
        <v>165</v>
      </c>
      <c r="F4" s="20" t="s">
        <v>166</v>
      </c>
      <c r="G4" s="20" t="s">
        <v>167</v>
      </c>
    </row>
    <row r="5" customFormat="false" ht="18" hidden="false" customHeight="true" outlineLevel="0" collapsed="false">
      <c r="A5" s="45" t="str">
        <f aca="false">3_Raumblätter!B5</f>
        <v>Wohnzimmer</v>
      </c>
      <c r="B5" s="46" t="n">
        <f aca="false">3_Raumblätter!C5</f>
        <v>25</v>
      </c>
      <c r="C5" s="46" t="n">
        <f aca="false">3_Raumblätter!E5</f>
        <v>65</v>
      </c>
      <c r="D5" s="47" t="n">
        <f aca="false">3_Raumblätter!G5*(3_Raumblätter!F5-1_Projektdaten!B15)</f>
        <v>134.4</v>
      </c>
      <c r="E5" s="47" t="n">
        <f aca="false">3_Raumblätter!H5*(3_Raumblätter!F5-1_Projektdaten!B15)</f>
        <v>5940.48</v>
      </c>
      <c r="F5" s="47" t="n">
        <f aca="false">3_Raumblätter!I5</f>
        <v>6074.88</v>
      </c>
      <c r="G5" s="48" t="n">
        <f aca="false">IF(B5&gt;0,F5/B5,0)</f>
        <v>242.9952</v>
      </c>
    </row>
    <row r="6" customFormat="false" ht="18" hidden="false" customHeight="true" outlineLevel="0" collapsed="false">
      <c r="A6" s="49" t="str">
        <f aca="false">3_Raumblätter!B6</f>
        <v>Küche</v>
      </c>
      <c r="B6" s="35" t="n">
        <f aca="false">3_Raumblätter!C6</f>
        <v>14</v>
      </c>
      <c r="C6" s="35" t="n">
        <f aca="false">3_Raumblätter!E6</f>
        <v>36.4</v>
      </c>
      <c r="D6" s="50" t="n">
        <f aca="false">3_Raumblätter!G6*(3_Raumblätter!F6-1_Projektdaten!B15)</f>
        <v>67.2</v>
      </c>
      <c r="E6" s="50" t="n">
        <f aca="false">3_Raumblätter!H6*(3_Raumblätter!F6-1_Projektdaten!B15)</f>
        <v>3326.6688</v>
      </c>
      <c r="F6" s="50" t="n">
        <f aca="false">3_Raumblätter!I6</f>
        <v>3393.8688</v>
      </c>
      <c r="G6" s="51" t="n">
        <f aca="false">IF(B6&gt;0,F6/B6,0)</f>
        <v>242.4192</v>
      </c>
    </row>
    <row r="7" customFormat="false" ht="18" hidden="false" customHeight="true" outlineLevel="0" collapsed="false">
      <c r="A7" s="45" t="str">
        <f aca="false">3_Raumblätter!B7</f>
        <v>Schlafzimmer</v>
      </c>
      <c r="B7" s="46" t="n">
        <f aca="false">3_Raumblätter!C7</f>
        <v>16</v>
      </c>
      <c r="C7" s="46" t="n">
        <f aca="false">3_Raumblätter!E7</f>
        <v>41.6</v>
      </c>
      <c r="D7" s="47" t="n">
        <f aca="false">3_Raumblätter!G7*(3_Raumblätter!F7-1_Projektdaten!B15)</f>
        <v>84</v>
      </c>
      <c r="E7" s="47" t="n">
        <f aca="false">3_Raumblätter!H7*(3_Raumblätter!F7-1_Projektdaten!B15)</f>
        <v>3564.288</v>
      </c>
      <c r="F7" s="47" t="n">
        <f aca="false">3_Raumblätter!I7</f>
        <v>3648.288</v>
      </c>
      <c r="G7" s="48" t="n">
        <f aca="false">IF(B7&gt;0,F7/B7,0)</f>
        <v>228.018</v>
      </c>
    </row>
    <row r="8" customFormat="false" ht="18" hidden="false" customHeight="true" outlineLevel="0" collapsed="false">
      <c r="A8" s="49" t="str">
        <f aca="false">3_Raumblätter!B8</f>
        <v>Badezimmer</v>
      </c>
      <c r="B8" s="35" t="n">
        <f aca="false">3_Raumblätter!C8</f>
        <v>8</v>
      </c>
      <c r="C8" s="35" t="n">
        <f aca="false">3_Raumblätter!E8</f>
        <v>20.8</v>
      </c>
      <c r="D8" s="50" t="n">
        <f aca="false">3_Raumblätter!G8*(3_Raumblätter!F8-1_Projektdaten!B15)</f>
        <v>68.4</v>
      </c>
      <c r="E8" s="50" t="n">
        <f aca="false">3_Raumblätter!H8*(3_Raumblätter!F8-1_Projektdaten!B15)</f>
        <v>2138.5728</v>
      </c>
      <c r="F8" s="50" t="n">
        <f aca="false">3_Raumblätter!I8</f>
        <v>2206.9728</v>
      </c>
      <c r="G8" s="51" t="n">
        <f aca="false">IF(B8&gt;0,F8/B8,0)</f>
        <v>275.8716</v>
      </c>
    </row>
    <row r="9" customFormat="false" ht="18" hidden="false" customHeight="true" outlineLevel="0" collapsed="false">
      <c r="A9" s="45" t="str">
        <f aca="false">3_Raumblätter!B9</f>
        <v>Arbeitszimmer</v>
      </c>
      <c r="B9" s="46" t="n">
        <f aca="false">3_Raumblätter!C9</f>
        <v>12</v>
      </c>
      <c r="C9" s="46" t="n">
        <f aca="false">3_Raumblätter!E9</f>
        <v>31.2</v>
      </c>
      <c r="D9" s="47" t="n">
        <f aca="false">3_Raumblätter!G9*(3_Raumblätter!F9-1_Projektdaten!B15)</f>
        <v>80</v>
      </c>
      <c r="E9" s="47" t="n">
        <f aca="false">3_Raumblätter!H9*(3_Raumblätter!F9-1_Projektdaten!B15)</f>
        <v>2851.4304</v>
      </c>
      <c r="F9" s="47" t="n">
        <f aca="false">3_Raumblätter!I9</f>
        <v>2931.4304</v>
      </c>
      <c r="G9" s="48" t="n">
        <f aca="false">IF(B9&gt;0,F9/B9,0)</f>
        <v>244.285866666667</v>
      </c>
    </row>
    <row r="10" customFormat="false" ht="21.75" hidden="false" customHeight="true" outlineLevel="0" collapsed="false">
      <c r="A10" s="52" t="s">
        <v>168</v>
      </c>
      <c r="B10" s="53" t="n">
        <f aca="false">SUM(B5:B9)</f>
        <v>75</v>
      </c>
      <c r="C10" s="53" t="n">
        <f aca="false">SUM(C5:C9)</f>
        <v>195</v>
      </c>
      <c r="D10" s="54" t="n">
        <f aca="false">SUM(D5:D9)</f>
        <v>434</v>
      </c>
      <c r="E10" s="54" t="n">
        <f aca="false">SUM(E5:E9)</f>
        <v>17821.44</v>
      </c>
      <c r="F10" s="40" t="n">
        <f aca="false">SUM(F5:F9)</f>
        <v>18255.44</v>
      </c>
      <c r="G10" s="55" t="n">
        <f aca="false">IF(B10&gt;0,F10/B10,0)</f>
        <v>243.405866666667</v>
      </c>
    </row>
    <row r="12" customFormat="false" ht="21.75" hidden="false" customHeight="true" outlineLevel="0" collapsed="false">
      <c r="A12" s="3" t="s">
        <v>169</v>
      </c>
      <c r="B12" s="3"/>
      <c r="C12" s="3"/>
      <c r="D12" s="3"/>
      <c r="E12" s="3"/>
      <c r="F12" s="3"/>
      <c r="G12" s="3"/>
    </row>
    <row r="13" customFormat="false" ht="18" hidden="false" customHeight="true" outlineLevel="0" collapsed="false">
      <c r="A13" s="4" t="s">
        <v>170</v>
      </c>
      <c r="B13" s="56" t="n">
        <f aca="false">3_Raumblätter!I10</f>
        <v>18255.44</v>
      </c>
      <c r="C13" s="30" t="s">
        <v>171</v>
      </c>
      <c r="D13" s="31"/>
      <c r="E13" s="31"/>
      <c r="F13" s="31"/>
      <c r="G13" s="31"/>
    </row>
    <row r="14" customFormat="false" ht="18" hidden="false" customHeight="true" outlineLevel="0" collapsed="false">
      <c r="A14" s="4" t="s">
        <v>172</v>
      </c>
      <c r="B14" s="57" t="n">
        <f aca="false">3_Raumblätter!C10</f>
        <v>75</v>
      </c>
      <c r="C14" s="32" t="s">
        <v>173</v>
      </c>
      <c r="D14" s="6"/>
      <c r="E14" s="6"/>
      <c r="F14" s="6"/>
      <c r="G14" s="6"/>
    </row>
    <row r="15" customFormat="false" ht="18" hidden="false" customHeight="true" outlineLevel="0" collapsed="false">
      <c r="A15" s="4" t="s">
        <v>174</v>
      </c>
      <c r="B15" s="57" t="n">
        <f aca="false">3_Raumblätter!E10</f>
        <v>195</v>
      </c>
      <c r="C15" s="30" t="s">
        <v>175</v>
      </c>
      <c r="D15" s="31"/>
      <c r="E15" s="31"/>
      <c r="F15" s="31"/>
      <c r="G15" s="31"/>
    </row>
    <row r="16" customFormat="false" ht="18" hidden="false" customHeight="true" outlineLevel="0" collapsed="false">
      <c r="A16" s="4" t="s">
        <v>176</v>
      </c>
      <c r="B16" s="58" t="n">
        <f aca="false">B13/B14</f>
        <v>243.405866666667</v>
      </c>
      <c r="C16" s="32" t="s">
        <v>177</v>
      </c>
      <c r="D16" s="6"/>
      <c r="E16" s="6"/>
      <c r="F16" s="6"/>
      <c r="G16" s="6"/>
    </row>
    <row r="17" customFormat="false" ht="18" hidden="false" customHeight="true" outlineLevel="0" collapsed="false">
      <c r="A17" s="4" t="s">
        <v>178</v>
      </c>
      <c r="B17" s="58" t="n">
        <f aca="false">B13/B15</f>
        <v>93.617641025641</v>
      </c>
      <c r="C17" s="30" t="s">
        <v>179</v>
      </c>
      <c r="D17" s="31"/>
      <c r="E17" s="31"/>
      <c r="F17" s="31"/>
      <c r="G17" s="31"/>
    </row>
    <row r="18" customFormat="false" ht="18" hidden="false" customHeight="true" outlineLevel="0" collapsed="false">
      <c r="A18" s="4" t="s">
        <v>20</v>
      </c>
      <c r="B18" s="59" t="n">
        <f aca="false">1_Projektdaten!B15</f>
        <v>-12</v>
      </c>
      <c r="C18" s="32" t="s">
        <v>21</v>
      </c>
      <c r="D18" s="6"/>
      <c r="E18" s="6"/>
      <c r="F18" s="6"/>
      <c r="G18" s="6"/>
    </row>
    <row r="20" customFormat="false" ht="21.75" hidden="false" customHeight="true" outlineLevel="0" collapsed="false">
      <c r="A20" s="3" t="s">
        <v>180</v>
      </c>
      <c r="B20" s="3"/>
      <c r="C20" s="3"/>
      <c r="D20" s="3"/>
      <c r="E20" s="3"/>
      <c r="F20" s="3"/>
      <c r="G20" s="3"/>
    </row>
    <row r="21" customFormat="false" ht="18" hidden="false" customHeight="true" outlineLevel="0" collapsed="false">
      <c r="A21" s="20" t="s">
        <v>8</v>
      </c>
      <c r="B21" s="20" t="s">
        <v>167</v>
      </c>
      <c r="C21" s="20" t="s">
        <v>181</v>
      </c>
      <c r="D21" s="20" t="s">
        <v>182</v>
      </c>
      <c r="E21" s="28"/>
      <c r="F21" s="28"/>
      <c r="G21" s="28"/>
    </row>
    <row r="22" customFormat="false" ht="18" hidden="false" customHeight="true" outlineLevel="0" collapsed="false">
      <c r="A22" s="29" t="s">
        <v>102</v>
      </c>
      <c r="B22" s="10" t="s">
        <v>183</v>
      </c>
      <c r="C22" s="10" t="s">
        <v>184</v>
      </c>
      <c r="D22" s="10" t="s">
        <v>185</v>
      </c>
      <c r="E22" s="31"/>
      <c r="F22" s="31"/>
      <c r="G22" s="31"/>
    </row>
    <row r="23" customFormat="false" ht="18" hidden="false" customHeight="true" outlineLevel="0" collapsed="false">
      <c r="A23" s="15" t="s">
        <v>186</v>
      </c>
      <c r="B23" s="11" t="s">
        <v>187</v>
      </c>
      <c r="C23" s="11" t="s">
        <v>188</v>
      </c>
      <c r="D23" s="11" t="s">
        <v>189</v>
      </c>
      <c r="E23" s="6"/>
      <c r="F23" s="6"/>
      <c r="G23" s="6"/>
    </row>
    <row r="24" customFormat="false" ht="18" hidden="false" customHeight="true" outlineLevel="0" collapsed="false">
      <c r="A24" s="29" t="s">
        <v>190</v>
      </c>
      <c r="B24" s="10" t="s">
        <v>191</v>
      </c>
      <c r="C24" s="10" t="s">
        <v>192</v>
      </c>
      <c r="D24" s="10" t="s">
        <v>193</v>
      </c>
      <c r="E24" s="31"/>
      <c r="F24" s="31"/>
      <c r="G24" s="31"/>
    </row>
    <row r="25" customFormat="false" ht="18" hidden="false" customHeight="true" outlineLevel="0" collapsed="false">
      <c r="A25" s="15" t="s">
        <v>194</v>
      </c>
      <c r="B25" s="11" t="s">
        <v>195</v>
      </c>
      <c r="C25" s="11" t="s">
        <v>196</v>
      </c>
      <c r="D25" s="11" t="s">
        <v>197</v>
      </c>
      <c r="E25" s="6"/>
      <c r="F25" s="6"/>
      <c r="G25" s="6"/>
    </row>
    <row r="26" customFormat="false" ht="18" hidden="false" customHeight="true" outlineLevel="0" collapsed="false">
      <c r="A26" s="29" t="s">
        <v>198</v>
      </c>
      <c r="B26" s="10" t="s">
        <v>199</v>
      </c>
      <c r="C26" s="10" t="s">
        <v>200</v>
      </c>
      <c r="D26" s="10" t="s">
        <v>201</v>
      </c>
      <c r="E26" s="31"/>
      <c r="F26" s="31"/>
      <c r="G26" s="31"/>
    </row>
  </sheetData>
  <mergeCells count="4">
    <mergeCell ref="A1:G1"/>
    <mergeCell ref="A2:G2"/>
    <mergeCell ref="A12:G12"/>
    <mergeCell ref="A20:G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5" min="3" style="0" width="14"/>
    <col collapsed="false" customWidth="true" hidden="false" outlineLevel="0" max="8" min="6" style="0" width="16"/>
    <col collapsed="false" customWidth="true" hidden="false" outlineLevel="0" max="9" min="9" style="0" width="18"/>
    <col collapsed="false" customWidth="true" hidden="false" outlineLevel="0" max="10" min="10" style="0" width="22"/>
  </cols>
  <sheetData>
    <row r="1" customFormat="false" ht="37.5" hidden="false" customHeight="true" outlineLevel="0" collapsed="false">
      <c r="A1" s="18" t="s">
        <v>202</v>
      </c>
      <c r="B1" s="18"/>
      <c r="C1" s="18"/>
      <c r="D1" s="18"/>
      <c r="E1" s="18"/>
      <c r="F1" s="18"/>
      <c r="G1" s="18"/>
      <c r="H1" s="18"/>
      <c r="I1" s="18"/>
      <c r="J1" s="18"/>
    </row>
    <row r="2" customFormat="false" ht="18" hidden="false" customHeight="true" outlineLevel="0" collapsed="false">
      <c r="A2" s="19" t="s">
        <v>203</v>
      </c>
      <c r="B2" s="19"/>
      <c r="C2" s="19"/>
      <c r="D2" s="19"/>
      <c r="E2" s="19"/>
      <c r="F2" s="19"/>
      <c r="G2" s="19"/>
      <c r="H2" s="19"/>
      <c r="I2" s="19"/>
      <c r="J2" s="19"/>
    </row>
    <row r="3" customFormat="false" ht="6" hidden="false" customHeight="true" outlineLevel="0" collapsed="false"/>
    <row r="4" customFormat="false" ht="21.75" hidden="false" customHeight="true" outlineLevel="0" collapsed="false">
      <c r="A4" s="3" t="s">
        <v>204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18" hidden="false" customHeight="true" outlineLevel="0" collapsed="false">
      <c r="A5" s="4" t="s">
        <v>205</v>
      </c>
      <c r="B5" s="22" t="n">
        <v>70</v>
      </c>
      <c r="C5" s="30" t="s">
        <v>21</v>
      </c>
      <c r="D5" s="60" t="s">
        <v>206</v>
      </c>
      <c r="E5" s="31"/>
      <c r="F5" s="31"/>
      <c r="G5" s="31"/>
      <c r="H5" s="31"/>
      <c r="I5" s="31"/>
      <c r="J5" s="31"/>
    </row>
    <row r="6" customFormat="false" ht="18" hidden="false" customHeight="true" outlineLevel="0" collapsed="false">
      <c r="A6" s="4" t="s">
        <v>207</v>
      </c>
      <c r="B6" s="22" t="n">
        <v>55</v>
      </c>
      <c r="C6" s="32" t="s">
        <v>21</v>
      </c>
      <c r="D6" s="61" t="s">
        <v>208</v>
      </c>
      <c r="E6" s="6"/>
      <c r="F6" s="6"/>
      <c r="G6" s="6"/>
      <c r="H6" s="6"/>
      <c r="I6" s="6"/>
      <c r="J6" s="6"/>
    </row>
    <row r="7" customFormat="false" ht="18" hidden="false" customHeight="true" outlineLevel="0" collapsed="false">
      <c r="A7" s="4" t="s">
        <v>209</v>
      </c>
      <c r="B7" s="22" t="n">
        <v>20</v>
      </c>
      <c r="C7" s="30" t="s">
        <v>21</v>
      </c>
      <c r="D7" s="60" t="s">
        <v>210</v>
      </c>
      <c r="E7" s="31"/>
      <c r="F7" s="31"/>
      <c r="G7" s="31"/>
      <c r="H7" s="31"/>
      <c r="I7" s="31"/>
      <c r="J7" s="31"/>
    </row>
    <row r="8" customFormat="false" ht="18" hidden="false" customHeight="true" outlineLevel="0" collapsed="false">
      <c r="A8" s="4" t="s">
        <v>211</v>
      </c>
      <c r="B8" s="23" t="n">
        <f aca="false">(B5+B6)/2-B7</f>
        <v>42.5</v>
      </c>
      <c r="C8" s="32" t="s">
        <v>212</v>
      </c>
      <c r="D8" s="61" t="s">
        <v>213</v>
      </c>
      <c r="E8" s="6"/>
      <c r="F8" s="6"/>
      <c r="G8" s="6"/>
      <c r="H8" s="6"/>
      <c r="I8" s="6"/>
      <c r="J8" s="6"/>
    </row>
    <row r="9" customFormat="false" ht="18" hidden="false" customHeight="true" outlineLevel="0" collapsed="false">
      <c r="A9" s="4" t="s">
        <v>214</v>
      </c>
      <c r="B9" s="22" t="n">
        <v>1.33</v>
      </c>
      <c r="C9" s="30" t="s">
        <v>17</v>
      </c>
      <c r="D9" s="60" t="s">
        <v>215</v>
      </c>
      <c r="E9" s="31"/>
      <c r="F9" s="31"/>
      <c r="G9" s="31"/>
      <c r="H9" s="31"/>
      <c r="I9" s="31"/>
      <c r="J9" s="31"/>
    </row>
    <row r="10" customFormat="false" ht="18" hidden="false" customHeight="true" outlineLevel="0" collapsed="false">
      <c r="A10" s="4" t="s">
        <v>216</v>
      </c>
      <c r="B10" s="23" t="n">
        <f aca="false">(B8/50)^B9</f>
        <v>0.805614308667201</v>
      </c>
      <c r="C10" s="32" t="s">
        <v>17</v>
      </c>
      <c r="D10" s="61" t="s">
        <v>217</v>
      </c>
      <c r="E10" s="6"/>
      <c r="F10" s="6"/>
      <c r="G10" s="6"/>
      <c r="H10" s="6"/>
      <c r="I10" s="6"/>
      <c r="J10" s="6"/>
    </row>
    <row r="12" customFormat="false" ht="6" hidden="false" customHeight="true" outlineLevel="0" collapsed="false"/>
    <row r="13" customFormat="false" ht="21.75" hidden="false" customHeight="true" outlineLevel="0" collapsed="false">
      <c r="A13" s="20" t="s">
        <v>74</v>
      </c>
      <c r="B13" s="20" t="s">
        <v>161</v>
      </c>
      <c r="C13" s="20" t="s">
        <v>141</v>
      </c>
      <c r="D13" s="20" t="s">
        <v>135</v>
      </c>
      <c r="E13" s="20" t="s">
        <v>218</v>
      </c>
      <c r="F13" s="20" t="s">
        <v>219</v>
      </c>
      <c r="G13" s="20" t="s">
        <v>220</v>
      </c>
      <c r="H13" s="20" t="s">
        <v>221</v>
      </c>
      <c r="I13" s="20" t="s">
        <v>222</v>
      </c>
      <c r="J13" s="20" t="s">
        <v>47</v>
      </c>
    </row>
    <row r="14" customFormat="false" ht="18" hidden="false" customHeight="true" outlineLevel="0" collapsed="false">
      <c r="A14" s="24" t="n">
        <v>1</v>
      </c>
      <c r="B14" s="49" t="str">
        <f aca="false">3_Raumblätter!B5</f>
        <v>Wohnzimmer</v>
      </c>
      <c r="C14" s="50" t="n">
        <f aca="false">3_Raumblätter!I5</f>
        <v>6074.88</v>
      </c>
      <c r="D14" s="35" t="n">
        <f aca="false">3_Raumblätter!C5</f>
        <v>25</v>
      </c>
      <c r="E14" s="62" t="n">
        <f aca="false">$B$10</f>
        <v>0.805614308667201</v>
      </c>
      <c r="F14" s="63" t="n">
        <f aca="false">IF(E14&gt;0,C14/E14,0)</f>
        <v>7540.68036608015</v>
      </c>
      <c r="G14" s="9" t="s">
        <v>223</v>
      </c>
      <c r="H14" s="64"/>
      <c r="I14" s="30" t="str">
        <f aca="false">IF(H14&gt;0,CEILING(F14/H14,1),"–")</f>
        <v>–</v>
      </c>
      <c r="J14" s="5"/>
    </row>
    <row r="15" customFormat="false" ht="18" hidden="false" customHeight="true" outlineLevel="0" collapsed="false">
      <c r="A15" s="21" t="n">
        <v>2</v>
      </c>
      <c r="B15" s="45" t="str">
        <f aca="false">3_Raumblätter!B6</f>
        <v>Küche</v>
      </c>
      <c r="C15" s="47" t="n">
        <f aca="false">3_Raumblätter!I6</f>
        <v>3393.8688</v>
      </c>
      <c r="D15" s="46" t="n">
        <f aca="false">3_Raumblätter!C6</f>
        <v>14</v>
      </c>
      <c r="E15" s="65" t="n">
        <f aca="false">$B$10</f>
        <v>0.805614308667201</v>
      </c>
      <c r="F15" s="63" t="n">
        <f aca="false">IF(E15&gt;0,C15/E15,0)</f>
        <v>4212.77125230655</v>
      </c>
      <c r="G15" s="9" t="s">
        <v>224</v>
      </c>
      <c r="H15" s="64"/>
      <c r="I15" s="32" t="str">
        <f aca="false">IF(H15&gt;0,CEILING(F15/H15,1),"–")</f>
        <v>–</v>
      </c>
      <c r="J15" s="5"/>
    </row>
    <row r="16" customFormat="false" ht="18" hidden="false" customHeight="true" outlineLevel="0" collapsed="false">
      <c r="A16" s="24" t="n">
        <v>3</v>
      </c>
      <c r="B16" s="49" t="str">
        <f aca="false">3_Raumblätter!B7</f>
        <v>Schlafzimmer</v>
      </c>
      <c r="C16" s="50" t="n">
        <f aca="false">3_Raumblätter!I7</f>
        <v>3648.288</v>
      </c>
      <c r="D16" s="35" t="n">
        <f aca="false">3_Raumblätter!C7</f>
        <v>16</v>
      </c>
      <c r="E16" s="62" t="n">
        <f aca="false">$B$10</f>
        <v>0.805614308667201</v>
      </c>
      <c r="F16" s="63" t="n">
        <f aca="false">IF(E16&gt;0,C16/E16,0)</f>
        <v>4528.57894993907</v>
      </c>
      <c r="G16" s="9" t="s">
        <v>225</v>
      </c>
      <c r="H16" s="64"/>
      <c r="I16" s="30" t="str">
        <f aca="false">IF(H16&gt;0,CEILING(F16/H16,1),"–")</f>
        <v>–</v>
      </c>
      <c r="J16" s="5"/>
    </row>
    <row r="17" customFormat="false" ht="18" hidden="false" customHeight="true" outlineLevel="0" collapsed="false">
      <c r="A17" s="21" t="n">
        <v>4</v>
      </c>
      <c r="B17" s="45" t="str">
        <f aca="false">3_Raumblätter!B8</f>
        <v>Badezimmer</v>
      </c>
      <c r="C17" s="47" t="n">
        <f aca="false">3_Raumblätter!I8</f>
        <v>2206.9728</v>
      </c>
      <c r="D17" s="46" t="n">
        <f aca="false">3_Raumblätter!C8</f>
        <v>8</v>
      </c>
      <c r="E17" s="65" t="n">
        <f aca="false">$B$10</f>
        <v>0.805614308667201</v>
      </c>
      <c r="F17" s="63" t="n">
        <f aca="false">IF(E17&gt;0,C17/E17,0)</f>
        <v>2739.4905679508</v>
      </c>
      <c r="G17" s="9" t="s">
        <v>226</v>
      </c>
      <c r="H17" s="64"/>
      <c r="I17" s="32" t="str">
        <f aca="false">IF(H17&gt;0,CEILING(F17/H17,1),"–")</f>
        <v>–</v>
      </c>
      <c r="J17" s="5"/>
    </row>
    <row r="18" customFormat="false" ht="18" hidden="false" customHeight="true" outlineLevel="0" collapsed="false">
      <c r="A18" s="24" t="n">
        <v>5</v>
      </c>
      <c r="B18" s="49" t="str">
        <f aca="false">3_Raumblätter!B9</f>
        <v>Arbeitszimmer</v>
      </c>
      <c r="C18" s="50" t="n">
        <f aca="false">3_Raumblätter!I9</f>
        <v>2931.4304</v>
      </c>
      <c r="D18" s="35" t="n">
        <f aca="false">3_Raumblätter!C9</f>
        <v>12</v>
      </c>
      <c r="E18" s="62" t="n">
        <f aca="false">$B$10</f>
        <v>0.805614308667201</v>
      </c>
      <c r="F18" s="63" t="n">
        <f aca="false">IF(E18&gt;0,C18/E18,0)</f>
        <v>3638.75165629782</v>
      </c>
      <c r="G18" s="9" t="s">
        <v>227</v>
      </c>
      <c r="H18" s="64"/>
      <c r="I18" s="30" t="str">
        <f aca="false">IF(H18&gt;0,CEILING(F18/H18,1),"–")</f>
        <v>–</v>
      </c>
      <c r="J18" s="5"/>
    </row>
    <row r="20" customFormat="false" ht="21.75" hidden="false" customHeight="true" outlineLevel="0" collapsed="false">
      <c r="A20" s="3" t="s">
        <v>228</v>
      </c>
      <c r="B20" s="3"/>
      <c r="C20" s="3"/>
      <c r="D20" s="3"/>
      <c r="E20" s="3"/>
      <c r="F20" s="3"/>
      <c r="G20" s="3"/>
      <c r="H20" s="3"/>
      <c r="I20" s="3"/>
      <c r="J20" s="3"/>
    </row>
    <row r="21" customFormat="false" ht="18" hidden="false" customHeight="true" outlineLevel="0" collapsed="false">
      <c r="A21" s="20" t="s">
        <v>229</v>
      </c>
      <c r="B21" s="20" t="s">
        <v>230</v>
      </c>
      <c r="C21" s="20" t="s">
        <v>231</v>
      </c>
      <c r="D21" s="20" t="s">
        <v>232</v>
      </c>
      <c r="E21" s="20" t="s">
        <v>233</v>
      </c>
      <c r="F21" s="20" t="s">
        <v>234</v>
      </c>
      <c r="G21" s="20" t="s">
        <v>46</v>
      </c>
      <c r="H21" s="28"/>
      <c r="I21" s="28"/>
      <c r="J21" s="28"/>
    </row>
    <row r="22" customFormat="false" ht="16.5" hidden="false" customHeight="true" outlineLevel="0" collapsed="false">
      <c r="A22" s="29" t="s">
        <v>235</v>
      </c>
      <c r="B22" s="30" t="s">
        <v>236</v>
      </c>
      <c r="C22" s="30" t="s">
        <v>237</v>
      </c>
      <c r="D22" s="30" t="s">
        <v>238</v>
      </c>
      <c r="E22" s="30" t="s">
        <v>239</v>
      </c>
      <c r="F22" s="24" t="s">
        <v>240</v>
      </c>
      <c r="G22" s="30" t="s">
        <v>241</v>
      </c>
      <c r="H22" s="31"/>
      <c r="I22" s="31"/>
      <c r="J22" s="31"/>
    </row>
    <row r="23" customFormat="false" ht="16.5" hidden="false" customHeight="true" outlineLevel="0" collapsed="false">
      <c r="A23" s="15" t="s">
        <v>242</v>
      </c>
      <c r="B23" s="32" t="s">
        <v>243</v>
      </c>
      <c r="C23" s="32" t="s">
        <v>244</v>
      </c>
      <c r="D23" s="32" t="s">
        <v>238</v>
      </c>
      <c r="E23" s="32" t="s">
        <v>245</v>
      </c>
      <c r="F23" s="21" t="s">
        <v>246</v>
      </c>
      <c r="G23" s="32" t="s">
        <v>247</v>
      </c>
      <c r="H23" s="6"/>
      <c r="I23" s="6"/>
      <c r="J23" s="6"/>
    </row>
    <row r="24" customFormat="false" ht="16.5" hidden="false" customHeight="true" outlineLevel="0" collapsed="false">
      <c r="A24" s="29" t="s">
        <v>248</v>
      </c>
      <c r="B24" s="30" t="s">
        <v>244</v>
      </c>
      <c r="C24" s="30" t="s">
        <v>249</v>
      </c>
      <c r="D24" s="30" t="s">
        <v>238</v>
      </c>
      <c r="E24" s="30" t="s">
        <v>250</v>
      </c>
      <c r="F24" s="24" t="s">
        <v>251</v>
      </c>
      <c r="G24" s="30" t="s">
        <v>252</v>
      </c>
      <c r="H24" s="31"/>
      <c r="I24" s="31"/>
      <c r="J24" s="31"/>
    </row>
    <row r="25" customFormat="false" ht="16.5" hidden="false" customHeight="true" outlineLevel="0" collapsed="false">
      <c r="A25" s="15" t="s">
        <v>253</v>
      </c>
      <c r="B25" s="32" t="s">
        <v>254</v>
      </c>
      <c r="C25" s="32" t="s">
        <v>255</v>
      </c>
      <c r="D25" s="32" t="s">
        <v>238</v>
      </c>
      <c r="E25" s="32" t="s">
        <v>256</v>
      </c>
      <c r="F25" s="21" t="s">
        <v>257</v>
      </c>
      <c r="G25" s="32" t="s">
        <v>258</v>
      </c>
      <c r="H25" s="6"/>
      <c r="I25" s="6"/>
      <c r="J25" s="6"/>
    </row>
  </sheetData>
  <mergeCells count="4">
    <mergeCell ref="A1:J1"/>
    <mergeCell ref="A2:J2"/>
    <mergeCell ref="A4:J4"/>
    <mergeCell ref="A20:J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30"/>
  </cols>
  <sheetData>
    <row r="1" customFormat="false" ht="37.5" hidden="false" customHeight="true" outlineLevel="0" collapsed="false">
      <c r="A1" s="18" t="s">
        <v>259</v>
      </c>
      <c r="B1" s="18"/>
      <c r="C1" s="18"/>
      <c r="D1" s="18"/>
    </row>
    <row r="2" customFormat="false" ht="18" hidden="false" customHeight="true" outlineLevel="0" collapsed="false">
      <c r="A2" s="66" t="s">
        <v>260</v>
      </c>
      <c r="B2" s="66"/>
      <c r="C2" s="66"/>
      <c r="D2" s="66"/>
    </row>
    <row r="3" customFormat="false" ht="6" hidden="false" customHeight="true" outlineLevel="0" collapsed="false"/>
    <row r="4" customFormat="false" ht="21.75" hidden="false" customHeight="true" outlineLevel="0" collapsed="false">
      <c r="A4" s="3" t="s">
        <v>261</v>
      </c>
      <c r="B4" s="3"/>
      <c r="C4" s="3"/>
      <c r="D4" s="3"/>
    </row>
    <row r="5" customFormat="false" ht="18" hidden="false" customHeight="true" outlineLevel="0" collapsed="false">
      <c r="A5" s="4" t="s">
        <v>262</v>
      </c>
      <c r="B5" s="22" t="n">
        <v>25</v>
      </c>
      <c r="C5" s="6"/>
      <c r="D5" s="61" t="s">
        <v>263</v>
      </c>
    </row>
    <row r="6" customFormat="false" ht="18" hidden="false" customHeight="true" outlineLevel="0" collapsed="false">
      <c r="A6" s="4" t="s">
        <v>264</v>
      </c>
      <c r="B6" s="22" t="n">
        <v>2.6</v>
      </c>
      <c r="C6" s="31"/>
      <c r="D6" s="60" t="s">
        <v>265</v>
      </c>
    </row>
    <row r="7" customFormat="false" ht="18" hidden="false" customHeight="true" outlineLevel="0" collapsed="false">
      <c r="A7" s="4" t="s">
        <v>266</v>
      </c>
      <c r="B7" s="22" t="n">
        <v>0.25</v>
      </c>
      <c r="C7" s="6"/>
      <c r="D7" s="61" t="s">
        <v>267</v>
      </c>
    </row>
    <row r="8" customFormat="false" ht="18" hidden="false" customHeight="true" outlineLevel="0" collapsed="false">
      <c r="A8" s="4" t="s">
        <v>268</v>
      </c>
      <c r="B8" s="67" t="n">
        <v>20</v>
      </c>
      <c r="C8" s="31"/>
      <c r="D8" s="60" t="s">
        <v>269</v>
      </c>
    </row>
    <row r="9" customFormat="false" ht="18" hidden="false" customHeight="true" outlineLevel="0" collapsed="false">
      <c r="A9" s="4" t="s">
        <v>270</v>
      </c>
      <c r="B9" s="67" t="n">
        <v>-12</v>
      </c>
      <c r="C9" s="6"/>
      <c r="D9" s="61" t="s">
        <v>271</v>
      </c>
    </row>
    <row r="10" customFormat="false" ht="18" hidden="false" customHeight="true" outlineLevel="0" collapsed="false">
      <c r="A10" s="4" t="s">
        <v>272</v>
      </c>
      <c r="B10" s="22" t="n">
        <v>3</v>
      </c>
      <c r="C10" s="31"/>
      <c r="D10" s="60" t="s">
        <v>273</v>
      </c>
    </row>
    <row r="11" customFormat="false" ht="18" hidden="false" customHeight="true" outlineLevel="0" collapsed="false">
      <c r="A11" s="4" t="s">
        <v>31</v>
      </c>
      <c r="B11" s="22" t="n">
        <v>0.07</v>
      </c>
      <c r="C11" s="6"/>
      <c r="D11" s="61" t="s">
        <v>274</v>
      </c>
    </row>
    <row r="12" customFormat="false" ht="18" hidden="false" customHeight="true" outlineLevel="0" collapsed="false">
      <c r="A12" s="4" t="s">
        <v>33</v>
      </c>
      <c r="B12" s="22" t="n">
        <v>1</v>
      </c>
      <c r="C12" s="31"/>
      <c r="D12" s="60" t="s">
        <v>275</v>
      </c>
    </row>
    <row r="13" customFormat="false" ht="18" hidden="false" customHeight="true" outlineLevel="0" collapsed="false">
      <c r="A13" s="4" t="s">
        <v>276</v>
      </c>
      <c r="B13" s="22" t="n">
        <v>5</v>
      </c>
      <c r="C13" s="6"/>
      <c r="D13" s="61" t="s">
        <v>277</v>
      </c>
    </row>
    <row r="14" customFormat="false" ht="6" hidden="false" customHeight="true" outlineLevel="0" collapsed="false"/>
    <row r="15" customFormat="false" ht="21.75" hidden="false" customHeight="true" outlineLevel="0" collapsed="false">
      <c r="A15" s="3" t="s">
        <v>278</v>
      </c>
      <c r="B15" s="3"/>
      <c r="C15" s="3"/>
      <c r="D15" s="3"/>
    </row>
    <row r="16" customFormat="false" ht="18" hidden="false" customHeight="true" outlineLevel="0" collapsed="false">
      <c r="A16" s="4" t="s">
        <v>279</v>
      </c>
      <c r="B16" s="23" t="n">
        <f aca="false">B5*B6</f>
        <v>65</v>
      </c>
      <c r="C16" s="30" t="s">
        <v>175</v>
      </c>
      <c r="D16" s="31"/>
    </row>
    <row r="17" customFormat="false" ht="18" hidden="false" customHeight="true" outlineLevel="0" collapsed="false">
      <c r="A17" s="4" t="s">
        <v>280</v>
      </c>
      <c r="B17" s="68" t="n">
        <f aca="false">B8-B9</f>
        <v>32</v>
      </c>
      <c r="C17" s="32" t="s">
        <v>212</v>
      </c>
      <c r="D17" s="6"/>
    </row>
    <row r="18" customFormat="false" ht="18" hidden="false" customHeight="true" outlineLevel="0" collapsed="false">
      <c r="A18" s="4" t="s">
        <v>281</v>
      </c>
      <c r="B18" s="23" t="n">
        <f aca="false">2*(B5+B5^0.5*B6*2)</f>
        <v>102</v>
      </c>
      <c r="C18" s="30" t="s">
        <v>173</v>
      </c>
      <c r="D18" s="31"/>
    </row>
    <row r="19" customFormat="false" ht="18" hidden="false" customHeight="true" outlineLevel="0" collapsed="false">
      <c r="A19" s="4" t="s">
        <v>282</v>
      </c>
      <c r="B19" s="23" t="n">
        <f aca="false">B18*B7</f>
        <v>25.5</v>
      </c>
      <c r="C19" s="32" t="s">
        <v>283</v>
      </c>
      <c r="D19" s="6"/>
    </row>
    <row r="20" customFormat="false" ht="18" hidden="false" customHeight="true" outlineLevel="0" collapsed="false">
      <c r="A20" s="4" t="s">
        <v>284</v>
      </c>
      <c r="B20" s="69" t="n">
        <f aca="false">B19*B17*(1+B13/100)</f>
        <v>856.8</v>
      </c>
      <c r="C20" s="30" t="s">
        <v>171</v>
      </c>
      <c r="D20" s="31"/>
    </row>
    <row r="21" customFormat="false" ht="18" hidden="false" customHeight="true" outlineLevel="0" collapsed="false">
      <c r="A21" s="4" t="s">
        <v>285</v>
      </c>
      <c r="B21" s="70" t="n">
        <f aca="false">2*B16*B10*B11*B12</f>
        <v>27.3</v>
      </c>
      <c r="C21" s="32" t="s">
        <v>286</v>
      </c>
      <c r="D21" s="6"/>
    </row>
    <row r="22" customFormat="false" ht="18" hidden="false" customHeight="true" outlineLevel="0" collapsed="false">
      <c r="A22" s="4" t="s">
        <v>287</v>
      </c>
      <c r="B22" s="23" t="n">
        <f aca="false">0.34*B21</f>
        <v>9.282</v>
      </c>
      <c r="C22" s="30" t="s">
        <v>283</v>
      </c>
      <c r="D22" s="31"/>
    </row>
    <row r="23" customFormat="false" ht="18" hidden="false" customHeight="true" outlineLevel="0" collapsed="false">
      <c r="A23" s="4" t="s">
        <v>288</v>
      </c>
      <c r="B23" s="69" t="n">
        <f aca="false">B22*B17</f>
        <v>297.024</v>
      </c>
      <c r="C23" s="32" t="s">
        <v>171</v>
      </c>
      <c r="D23" s="6"/>
    </row>
    <row r="24" customFormat="false" ht="18" hidden="false" customHeight="true" outlineLevel="0" collapsed="false">
      <c r="A24" s="71" t="s">
        <v>289</v>
      </c>
      <c r="B24" s="72" t="n">
        <f aca="false">B20+B23</f>
        <v>1153.824</v>
      </c>
      <c r="C24" s="30" t="s">
        <v>171</v>
      </c>
      <c r="D24" s="31"/>
    </row>
    <row r="25" customFormat="false" ht="18" hidden="false" customHeight="true" outlineLevel="0" collapsed="false">
      <c r="A25" s="4" t="s">
        <v>167</v>
      </c>
      <c r="B25" s="70" t="n">
        <f aca="false">IF(B5&gt;0,B24/B5,0)</f>
        <v>46.15296</v>
      </c>
      <c r="C25" s="32" t="s">
        <v>177</v>
      </c>
      <c r="D25" s="6"/>
    </row>
    <row r="26" customFormat="false" ht="18" hidden="false" customHeight="true" outlineLevel="0" collapsed="false">
      <c r="A26" s="4" t="s">
        <v>290</v>
      </c>
      <c r="B26" s="73" t="n">
        <f aca="false">IF(B24&gt;0,B20/B24,0)</f>
        <v>0.742574257425743</v>
      </c>
      <c r="C26" s="30" t="s">
        <v>291</v>
      </c>
      <c r="D26" s="31"/>
    </row>
    <row r="27" customFormat="false" ht="18" hidden="false" customHeight="true" outlineLevel="0" collapsed="false">
      <c r="A27" s="4" t="s">
        <v>292</v>
      </c>
      <c r="B27" s="73" t="n">
        <f aca="false">IF(B24&gt;0,B23/B24,0)</f>
        <v>0.257425742574258</v>
      </c>
      <c r="C27" s="32" t="s">
        <v>291</v>
      </c>
      <c r="D27" s="6"/>
    </row>
    <row r="29" customFormat="false" ht="6" hidden="false" customHeight="true" outlineLevel="0" collapsed="false"/>
    <row r="30" customFormat="false" ht="34.5" hidden="false" customHeight="true" outlineLevel="0" collapsed="false">
      <c r="A30" s="74" t="s">
        <v>293</v>
      </c>
      <c r="B30" s="74"/>
      <c r="C30" s="74"/>
      <c r="D30" s="74"/>
    </row>
  </sheetData>
  <mergeCells count="5">
    <mergeCell ref="A1:D1"/>
    <mergeCell ref="A2:D2"/>
    <mergeCell ref="A4:D4"/>
    <mergeCell ref="A15:D15"/>
    <mergeCell ref="A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3" min="3" style="0" width="28"/>
    <col collapsed="false" customWidth="true" hidden="false" outlineLevel="0" max="4" min="4" style="0" width="36"/>
  </cols>
  <sheetData>
    <row r="1" customFormat="false" ht="37.5" hidden="false" customHeight="true" outlineLevel="0" collapsed="false">
      <c r="A1" s="18" t="s">
        <v>294</v>
      </c>
      <c r="B1" s="18"/>
      <c r="C1" s="18"/>
      <c r="D1" s="18"/>
    </row>
    <row r="2" customFormat="false" ht="18" hidden="false" customHeight="true" outlineLevel="0" collapsed="false">
      <c r="A2" s="19" t="s">
        <v>295</v>
      </c>
      <c r="B2" s="19"/>
      <c r="C2" s="19"/>
      <c r="D2" s="19"/>
    </row>
    <row r="3" customFormat="false" ht="6" hidden="false" customHeight="true" outlineLevel="0" collapsed="false"/>
    <row r="4" customFormat="false" ht="21.75" hidden="false" customHeight="true" outlineLevel="0" collapsed="false">
      <c r="A4" s="3" t="s">
        <v>296</v>
      </c>
      <c r="B4" s="3"/>
      <c r="C4" s="3"/>
      <c r="D4" s="3"/>
    </row>
    <row r="5" customFormat="false" ht="18" hidden="false" customHeight="true" outlineLevel="0" collapsed="false">
      <c r="A5" s="20" t="s">
        <v>297</v>
      </c>
      <c r="B5" s="20" t="s">
        <v>298</v>
      </c>
      <c r="C5" s="20" t="s">
        <v>299</v>
      </c>
      <c r="D5" s="20" t="s">
        <v>300</v>
      </c>
    </row>
    <row r="6" customFormat="false" ht="21.75" hidden="false" customHeight="true" outlineLevel="0" collapsed="false">
      <c r="A6" s="30" t="s">
        <v>301</v>
      </c>
      <c r="B6" s="29" t="s">
        <v>302</v>
      </c>
      <c r="C6" s="10" t="s">
        <v>303</v>
      </c>
      <c r="D6" s="10" t="s">
        <v>304</v>
      </c>
    </row>
    <row r="7" customFormat="false" ht="21.75" hidden="false" customHeight="true" outlineLevel="0" collapsed="false">
      <c r="A7" s="32" t="s">
        <v>305</v>
      </c>
      <c r="B7" s="15" t="s">
        <v>306</v>
      </c>
      <c r="C7" s="11" t="s">
        <v>307</v>
      </c>
      <c r="D7" s="11" t="s">
        <v>308</v>
      </c>
    </row>
    <row r="8" customFormat="false" ht="21.75" hidden="false" customHeight="true" outlineLevel="0" collapsed="false">
      <c r="A8" s="30" t="s">
        <v>309</v>
      </c>
      <c r="B8" s="29" t="s">
        <v>310</v>
      </c>
      <c r="C8" s="10" t="s">
        <v>311</v>
      </c>
      <c r="D8" s="10" t="s">
        <v>312</v>
      </c>
    </row>
    <row r="9" customFormat="false" ht="21.75" hidden="false" customHeight="true" outlineLevel="0" collapsed="false">
      <c r="A9" s="32" t="s">
        <v>313</v>
      </c>
      <c r="B9" s="15" t="s">
        <v>314</v>
      </c>
      <c r="C9" s="11" t="s">
        <v>315</v>
      </c>
      <c r="D9" s="11" t="s">
        <v>316</v>
      </c>
    </row>
    <row r="10" customFormat="false" ht="21.75" hidden="false" customHeight="true" outlineLevel="0" collapsed="false">
      <c r="A10" s="30" t="s">
        <v>317</v>
      </c>
      <c r="B10" s="29" t="s">
        <v>318</v>
      </c>
      <c r="C10" s="10" t="s">
        <v>319</v>
      </c>
      <c r="D10" s="10" t="s">
        <v>320</v>
      </c>
    </row>
    <row r="11" customFormat="false" ht="21.75" hidden="false" customHeight="true" outlineLevel="0" collapsed="false">
      <c r="A11" s="32" t="s">
        <v>321</v>
      </c>
      <c r="B11" s="15" t="s">
        <v>322</v>
      </c>
      <c r="C11" s="11" t="s">
        <v>323</v>
      </c>
      <c r="D11" s="11" t="s">
        <v>324</v>
      </c>
    </row>
    <row r="12" customFormat="false" ht="21.75" hidden="false" customHeight="true" outlineLevel="0" collapsed="false">
      <c r="A12" s="30" t="s">
        <v>325</v>
      </c>
      <c r="B12" s="29" t="s">
        <v>326</v>
      </c>
      <c r="C12" s="10" t="s">
        <v>327</v>
      </c>
      <c r="D12" s="10" t="s">
        <v>328</v>
      </c>
    </row>
    <row r="13" customFormat="false" ht="21.75" hidden="false" customHeight="true" outlineLevel="0" collapsed="false">
      <c r="A13" s="32" t="s">
        <v>329</v>
      </c>
      <c r="B13" s="15" t="s">
        <v>330</v>
      </c>
      <c r="C13" s="11" t="s">
        <v>331</v>
      </c>
      <c r="D13" s="11" t="s">
        <v>332</v>
      </c>
    </row>
    <row r="15" customFormat="false" ht="6" hidden="false" customHeight="true" outlineLevel="0" collapsed="false"/>
    <row r="16" customFormat="false" ht="21.75" hidden="false" customHeight="true" outlineLevel="0" collapsed="false">
      <c r="A16" s="3" t="s">
        <v>333</v>
      </c>
      <c r="B16" s="3"/>
      <c r="C16" s="3"/>
      <c r="D16" s="3"/>
    </row>
    <row r="17" customFormat="false" ht="18" hidden="false" customHeight="true" outlineLevel="0" collapsed="false">
      <c r="A17" s="20" t="s">
        <v>334</v>
      </c>
      <c r="B17" s="20" t="s">
        <v>335</v>
      </c>
      <c r="C17" s="20" t="s">
        <v>336</v>
      </c>
      <c r="D17" s="20" t="s">
        <v>337</v>
      </c>
    </row>
    <row r="18" customFormat="false" ht="18" hidden="false" customHeight="true" outlineLevel="0" collapsed="false">
      <c r="A18" s="24" t="s">
        <v>301</v>
      </c>
      <c r="B18" s="29" t="s">
        <v>338</v>
      </c>
      <c r="C18" s="10" t="s">
        <v>339</v>
      </c>
      <c r="D18" s="9"/>
    </row>
    <row r="19" customFormat="false" ht="18" hidden="false" customHeight="true" outlineLevel="0" collapsed="false">
      <c r="A19" s="21" t="s">
        <v>305</v>
      </c>
      <c r="B19" s="15" t="s">
        <v>340</v>
      </c>
      <c r="C19" s="11" t="s">
        <v>341</v>
      </c>
      <c r="D19" s="9"/>
    </row>
    <row r="20" customFormat="false" ht="18" hidden="false" customHeight="true" outlineLevel="0" collapsed="false">
      <c r="A20" s="24" t="s">
        <v>309</v>
      </c>
      <c r="B20" s="29" t="s">
        <v>342</v>
      </c>
      <c r="C20" s="10" t="s">
        <v>341</v>
      </c>
      <c r="D20" s="9"/>
    </row>
    <row r="21" customFormat="false" ht="18" hidden="false" customHeight="true" outlineLevel="0" collapsed="false">
      <c r="A21" s="21" t="s">
        <v>313</v>
      </c>
      <c r="B21" s="15" t="s">
        <v>343</v>
      </c>
      <c r="C21" s="11" t="s">
        <v>344</v>
      </c>
      <c r="D21" s="9"/>
    </row>
    <row r="22" customFormat="false" ht="18" hidden="false" customHeight="true" outlineLevel="0" collapsed="false">
      <c r="A22" s="24" t="s">
        <v>317</v>
      </c>
      <c r="B22" s="29" t="s">
        <v>345</v>
      </c>
      <c r="C22" s="10" t="s">
        <v>344</v>
      </c>
      <c r="D22" s="9"/>
    </row>
    <row r="23" customFormat="false" ht="18" hidden="false" customHeight="true" outlineLevel="0" collapsed="false">
      <c r="A23" s="21" t="s">
        <v>321</v>
      </c>
      <c r="B23" s="15" t="s">
        <v>346</v>
      </c>
      <c r="C23" s="11" t="s">
        <v>344</v>
      </c>
      <c r="D23" s="9"/>
    </row>
    <row r="24" customFormat="false" ht="18" hidden="false" customHeight="true" outlineLevel="0" collapsed="false">
      <c r="A24" s="24" t="s">
        <v>325</v>
      </c>
      <c r="B24" s="29" t="s">
        <v>347</v>
      </c>
      <c r="C24" s="10" t="s">
        <v>344</v>
      </c>
      <c r="D24" s="9"/>
    </row>
    <row r="25" customFormat="false" ht="18" hidden="false" customHeight="true" outlineLevel="0" collapsed="false">
      <c r="A25" s="21" t="s">
        <v>329</v>
      </c>
      <c r="B25" s="15" t="s">
        <v>348</v>
      </c>
      <c r="C25" s="11" t="s">
        <v>344</v>
      </c>
      <c r="D25" s="9"/>
    </row>
    <row r="26" customFormat="false" ht="18" hidden="false" customHeight="true" outlineLevel="0" collapsed="false">
      <c r="A26" s="24" t="s">
        <v>349</v>
      </c>
      <c r="B26" s="29" t="s">
        <v>350</v>
      </c>
      <c r="C26" s="10" t="s">
        <v>351</v>
      </c>
      <c r="D26" s="9"/>
    </row>
    <row r="27" customFormat="false" ht="18" hidden="false" customHeight="true" outlineLevel="0" collapsed="false">
      <c r="A27" s="21" t="s">
        <v>352</v>
      </c>
      <c r="B27" s="15" t="s">
        <v>353</v>
      </c>
      <c r="C27" s="11" t="s">
        <v>351</v>
      </c>
      <c r="D27" s="9"/>
    </row>
    <row r="28" customFormat="false" ht="18" hidden="false" customHeight="true" outlineLevel="0" collapsed="false">
      <c r="A28" s="24" t="s">
        <v>354</v>
      </c>
      <c r="B28" s="29" t="s">
        <v>355</v>
      </c>
      <c r="C28" s="10" t="s">
        <v>356</v>
      </c>
      <c r="D28" s="9"/>
    </row>
    <row r="29" customFormat="false" ht="18" hidden="false" customHeight="true" outlineLevel="0" collapsed="false">
      <c r="A29" s="21" t="s">
        <v>357</v>
      </c>
      <c r="B29" s="15" t="s">
        <v>358</v>
      </c>
      <c r="C29" s="11" t="s">
        <v>359</v>
      </c>
      <c r="D29" s="9"/>
    </row>
  </sheetData>
  <mergeCells count="4">
    <mergeCell ref="A1:D1"/>
    <mergeCell ref="A2:D2"/>
    <mergeCell ref="A4:D4"/>
    <mergeCell ref="A16:D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2026-04-13T09:17:54Z</dcterms:created>
  <dc:creator>openpyxl</dc:creator>
  <dc:description/>
  <dc:language>en-US</dc:language>
  <cp:lastModifiedBy/>
  <dcterms:modified xsi:type="dcterms:W3CDTF">2026-04-13T09:17:55Z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