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Stammdaten" sheetId="1" state="visible" r:id="rId2"/>
    <sheet name="2_Kosten" sheetId="2" state="visible" r:id="rId3"/>
    <sheet name="3_Kalkulation" sheetId="3" state="visible" r:id="rId4"/>
    <sheet name="4_Monatsübersich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<sst xmlns="http://schemas.openxmlformats.org/spreadsheetml/2006/main" count="169" uniqueCount="147">
  <si>
    <t xml:space="preserve">FERIENWOHNUNG KALKULATION  ·  Stammdaten &amp; Grundannahmen</t>
  </si>
  <si>
    <t xml:space="preserve">Alle blau markierten Felder sind Eingabefelder – bitte anpassen.</t>
  </si>
  <si>
    <t xml:space="preserve">  Objektdaten</t>
  </si>
  <si>
    <t xml:space="preserve">Objektname / Bezeichnung</t>
  </si>
  <si>
    <t xml:space="preserve">Meine Ferienwohnung</t>
  </si>
  <si>
    <t xml:space="preserve">Anzahl Schlafzimmer</t>
  </si>
  <si>
    <t xml:space="preserve">Maximale Bettenzahl</t>
  </si>
  <si>
    <t xml:space="preserve">Personen</t>
  </si>
  <si>
    <t xml:space="preserve">Lage / Ort</t>
  </si>
  <si>
    <t xml:space="preserve">Beispielort</t>
  </si>
  <si>
    <t xml:space="preserve">Vermietungsstart (Jahr)</t>
  </si>
  <si>
    <t xml:space="preserve">  Saisonzeiten &amp; Standardpreise</t>
  </si>
  <si>
    <t xml:space="preserve">Saison</t>
  </si>
  <si>
    <t xml:space="preserve">Monate</t>
  </si>
  <si>
    <t xml:space="preserve">Std.-Preis/Nacht (€)</t>
  </si>
  <si>
    <t xml:space="preserve">Geplante Nächte</t>
  </si>
  <si>
    <t xml:space="preserve">Hauptsaison</t>
  </si>
  <si>
    <t xml:space="preserve">Jun–Aug</t>
  </si>
  <si>
    <t xml:space="preserve">Nebensaison</t>
  </si>
  <si>
    <t xml:space="preserve">Sep–Nov</t>
  </si>
  <si>
    <t xml:space="preserve">Zwischensaison</t>
  </si>
  <si>
    <t xml:space="preserve">Mrz–Mai</t>
  </si>
  <si>
    <t xml:space="preserve">Wintersaison</t>
  </si>
  <si>
    <t xml:space="preserve">Dez–Feb</t>
  </si>
  <si>
    <t xml:space="preserve">Gesamte geplante Nächte (Σ)</t>
  </si>
  <si>
    <t xml:space="preserve">  Auslastungsplanung</t>
  </si>
  <si>
    <t xml:space="preserve">Verfügbare Nächte pro Jahr</t>
  </si>
  <si>
    <t xml:space="preserve">Nächte</t>
  </si>
  <si>
    <t xml:space="preserve">Max. 365 Nächte</t>
  </si>
  <si>
    <t xml:space="preserve">Sperrzeit / Eigennutzung</t>
  </si>
  <si>
    <t xml:space="preserve">Reservierte Eigennutzung</t>
  </si>
  <si>
    <t xml:space="preserve">Puffer Leerstand (%)</t>
  </si>
  <si>
    <t xml:space="preserve">Z.B. 10 % Puffer für Leerstand</t>
  </si>
  <si>
    <t xml:space="preserve">Effektiv vermietete Nächte (Planjahr)</t>
  </si>
  <si>
    <t xml:space="preserve">Legende: Blau = Eingabe  |  Schwarz (schattiert) = Formel  |  Grün = Verknüpfung anderes Tabellenblatt</t>
  </si>
  <si>
    <t xml:space="preserve">FERIENWOHNUNG KALKULATION  ·  Kostenübersicht</t>
  </si>
  <si>
    <t xml:space="preserve">Kostenart</t>
  </si>
  <si>
    <t xml:space="preserve">Monatlich (€)</t>
  </si>
  <si>
    <t xml:space="preserve">Jährlich (€)</t>
  </si>
  <si>
    <t xml:space="preserve">Typ</t>
  </si>
  <si>
    <t xml:space="preserve">Kommentar</t>
  </si>
  <si>
    <t xml:space="preserve">  FIXKOSTEN (jährlich anfallend)</t>
  </si>
  <si>
    <t xml:space="preserve">Miete / Finanzierungskosten</t>
  </si>
  <si>
    <t xml:space="preserve">Fix</t>
  </si>
  <si>
    <t xml:space="preserve">Kaltmiete oder Kreditrate</t>
  </si>
  <si>
    <t xml:space="preserve">Hausgeld</t>
  </si>
  <si>
    <t xml:space="preserve">Nebenkosten Eigentümer</t>
  </si>
  <si>
    <t xml:space="preserve">Grundsteuer</t>
  </si>
  <si>
    <t xml:space="preserve">Jährliche Grundsteuer / 12</t>
  </si>
  <si>
    <t xml:space="preserve">Versicherungen</t>
  </si>
  <si>
    <t xml:space="preserve">Haftpflicht, Inventar, Gebäude</t>
  </si>
  <si>
    <t xml:space="preserve">Internet &amp; Rundfunkbeitrag</t>
  </si>
  <si>
    <t xml:space="preserve">Inkl. GEZ-Beitrag</t>
  </si>
  <si>
    <t xml:space="preserve">Software / Buchungsplattform Abo</t>
  </si>
  <si>
    <t xml:space="preserve">Kanal-Manager, PMS</t>
  </si>
  <si>
    <t xml:space="preserve">Abschreibung Möbel &amp; Ausstattung</t>
  </si>
  <si>
    <t xml:space="preserve">z.B. 10.000 € / 10 Jahre / 12</t>
  </si>
  <si>
    <t xml:space="preserve">Rücklagen Reparatur &amp; Ersatz</t>
  </si>
  <si>
    <t xml:space="preserve">Empfehlung: 1–2 % Objektwert p.a.</t>
  </si>
  <si>
    <t xml:space="preserve">Steuerberatung / Buchführung</t>
  </si>
  <si>
    <t xml:space="preserve">Anteilig pro Monat</t>
  </si>
  <si>
    <t xml:space="preserve">SUMME FIXKOSTEN</t>
  </si>
  <si>
    <t xml:space="preserve">  VARIABLE KOSTEN (buchungs- / gästeabhängig)</t>
  </si>
  <si>
    <t xml:space="preserve">Reinigung pro Buchung (Durchschnitt)</t>
  </si>
  <si>
    <t xml:space="preserve">Variabel</t>
  </si>
  <si>
    <t xml:space="preserve">Je Buchung, Ø-Aufenthalt</t>
  </si>
  <si>
    <t xml:space="preserve">Wäsche &amp; Verbrauchsmaterial</t>
  </si>
  <si>
    <t xml:space="preserve">Bettwäsche, Handtücher, Hygiene</t>
  </si>
  <si>
    <t xml:space="preserve">Welcome-Paket / Gastgeschenke</t>
  </si>
  <si>
    <t xml:space="preserve">Optional, je Buchung</t>
  </si>
  <si>
    <t xml:space="preserve">Strom, Wasser, Heizung (variabeler Anteil)</t>
  </si>
  <si>
    <t xml:space="preserve">Verbrauchskosten je Buchung</t>
  </si>
  <si>
    <t xml:space="preserve">Plattformprovision (% vom Umsatz)*</t>
  </si>
  <si>
    <t xml:space="preserve">Wird in Kalkulation separat berechnet</t>
  </si>
  <si>
    <t xml:space="preserve">Zahlungsgebühren</t>
  </si>
  <si>
    <t xml:space="preserve">Kreditkarte, PayPal ca. 1–3 %</t>
  </si>
  <si>
    <t xml:space="preserve">Kommunikation &amp; Verwaltung (Stunden)</t>
  </si>
  <si>
    <t xml:space="preserve">Eigene Arbeitszeit je Buchung</t>
  </si>
  <si>
    <t xml:space="preserve">Sonstige variable Kosten</t>
  </si>
  <si>
    <t xml:space="preserve">Puffer</t>
  </si>
  <si>
    <t xml:space="preserve">SUMME VARIABLE KOSTEN</t>
  </si>
  <si>
    <t xml:space="preserve">GESAMTKOSTEN PRO JAHR (Fix + Variabel)</t>
  </si>
  <si>
    <t xml:space="preserve">€/Jahr</t>
  </si>
  <si>
    <t xml:space="preserve">* Plattformprovisionen (z.B. Airbnb ~3 %, Booking.com ~15 %) werden in Sheet 3_Kalkulation als % vom Umsatz berechnet.</t>
  </si>
  <si>
    <t xml:space="preserve">FERIENWOHNUNG KALKULATION  ·  Mindestpreis &amp; Szenarien</t>
  </si>
  <si>
    <t xml:space="preserve">Formel: Preis_min = (Fixkosten + Variable Kosten + Gewinnziel) ÷ Vermietete Nächte</t>
  </si>
  <si>
    <t xml:space="preserve">  KERNANNAHMEN (aus anderen Blättern verknüpft)</t>
  </si>
  <si>
    <t xml:space="preserve">Kennzahl</t>
  </si>
  <si>
    <t xml:space="preserve">Konservativ</t>
  </si>
  <si>
    <t xml:space="preserve">Realistisch</t>
  </si>
  <si>
    <t xml:space="preserve">Optimistisch</t>
  </si>
  <si>
    <t xml:space="preserve">Hinweis</t>
  </si>
  <si>
    <t xml:space="preserve">Fixkosten gesamt (€/Jahr)</t>
  </si>
  <si>
    <t xml:space="preserve">Verknüpft aus 2_Kosten</t>
  </si>
  <si>
    <t xml:space="preserve">Variable Kosten gesamt (€/Jahr)</t>
  </si>
  <si>
    <t xml:space="preserve">Plattformprovision (%)</t>
  </si>
  <si>
    <t xml:space="preserve">Z.B. Airbnb ~3–15 %</t>
  </si>
  <si>
    <t xml:space="preserve">Gewünschter Gewinn (€/Jahr)</t>
  </si>
  <si>
    <t xml:space="preserve">Ihr Zielgewinn je Szenario</t>
  </si>
  <si>
    <t xml:space="preserve">Vermietete Nächte (Planjahr)</t>
  </si>
  <si>
    <t xml:space="preserve">Konservativ / Realistisch / Optimistisch</t>
  </si>
  <si>
    <t xml:space="preserve">  BERECHNUNGEN</t>
  </si>
  <si>
    <t xml:space="preserve">Gesamtkosten (Fix + Variabel)</t>
  </si>
  <si>
    <t xml:space="preserve">Jahresumsatz-Ziel (inkl. Provision &amp; Gewinn)</t>
  </si>
  <si>
    <t xml:space="preserve">MINDESTPREIS PRO NACHT</t>
  </si>
  <si>
    <t xml:space="preserve">Monatlicher Zielumsatz</t>
  </si>
  <si>
    <t xml:space="preserve">Deckungsbeitrag pro Nacht (nach var. Kosten)</t>
  </si>
  <si>
    <t xml:space="preserve">Auslastungsquote</t>
  </si>
  <si>
    <t xml:space="preserve">RevPAR (Umsatz je verfügbare Nacht)</t>
  </si>
  <si>
    <t xml:space="preserve">  WICHTIGE HINWEISE ZUR KALKULATION</t>
  </si>
  <si>
    <t xml:space="preserve">  ▶  Liegt Ihr Marktpreis unter dem Mindestpreis? Dann Kosten reduzieren oder Qualitat steigern.</t>
  </si>
  <si>
    <t xml:space="preserve">  ▶  Plattformprovision im Mindestpreis berücksichtigt (Netto-Kalkulation).</t>
  </si>
  <si>
    <t xml:space="preserve">  ▶  Konservatives Szenario: niedrige Auslastung, hohe Provision, niedriger Gewinn.</t>
  </si>
  <si>
    <t xml:space="preserve">  ▶  Realistisches Szenario: Basis für Jahresplanung.</t>
  </si>
  <si>
    <t xml:space="preserve">  ▶  Optimistisches Szenario: gute Saison, direkte Buchungen, hohe Auslastung.</t>
  </si>
  <si>
    <t xml:space="preserve">FERIENWOHNUNG KALKULATION  ·  Monatsübersicht (Plan vs. Ist)</t>
  </si>
  <si>
    <t xml:space="preserve">Blaue Felder = Eingabe (Plan &amp; Ist)  |  Schwarze Felder = Formeln  |  Grüne Felder = Verknüpfungen</t>
  </si>
  <si>
    <t xml:space="preserve">Monat</t>
  </si>
  <si>
    <t xml:space="preserve">Plan
Nächte</t>
  </si>
  <si>
    <t xml:space="preserve">Ist
Nächte</t>
  </si>
  <si>
    <t xml:space="preserve">Plan
Preis (€)</t>
  </si>
  <si>
    <t xml:space="preserve">Ist
Preis (€)</t>
  </si>
  <si>
    <t xml:space="preserve">Plan
Umsatz (€)</t>
  </si>
  <si>
    <t xml:space="preserve">Ist
Umsatz (€)</t>
  </si>
  <si>
    <t xml:space="preserve">Abw.
(€)</t>
  </si>
  <si>
    <t xml:space="preserve">Abw.
(%)</t>
  </si>
  <si>
    <t xml:space="preserve">Auslastung
(Ist %)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</si>
  <si>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</si>
  <si>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</si>
  <si>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</si>
  <si>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</si>
  <si>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</si>
  <si>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</si>
  <si>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</si>
  <si>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</si>
  <si>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</si>
  <si>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</si>
  <si>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</si>
  <si>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</si>
  <si>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</t>
  </si>
  <si>
    <t xml:space="preserve">  JAHRES-KENNZAHLEN</t>
  </si>
  <si>
    <t xml:space="preserve">Jahresumsatz Ist (€)</t>
  </si>
  <si>
    <t xml:space="preserve">Jahresumsatz Plan (€)</t>
  </si>
  <si>
    <t xml:space="preserve">Abweichung Gesamt (€)</t>
  </si>
  <si>
    <t xml:space="preserve">Abweichung Gesamt (%)</t>
  </si>
  <si>
    <t xml:space="preserve">Durchschnitts-Ist-Preis (€)</t>
  </si>
  <si>
    <t xml:space="preserve">Ø-Auslastung Ist (%)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</si>
</sst>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@"/>
    <numFmt numFmtId="167" formatCode="#,##0&quot; €&quot;;\(#,##0&quot; €)&quot;;\-"/>
    <numFmt numFmtId="168" formatCode="0.0%;\(0.0%\);\-"/>
    <numFmt numFmtId="169" formatCode="#,##0.00&quot; €&quot;;\(#,##0.00&quot; €)&quot;;\-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sz val="9"/>
      <color rgb="FF1F3864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1A5276"/>
      </patternFill>
    </fill>
    <fill>
      <patternFill patternType="solid">
        <fgColor rgb="FFFFF2CC"/>
        <bgColor rgb="FFF2F2F2"/>
      </patternFill>
    </fill>
    <fill>
      <patternFill patternType="solid">
        <fgColor rgb="FF4472C4"/>
        <bgColor rgb="FF2E5FA3"/>
      </patternFill>
    </fill>
    <fill>
      <patternFill patternType="solid">
        <fgColor rgb="FFD9E1F2"/>
        <bgColor rgb="FFDEEAF1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DEEAF1"/>
      </patternFill>
    </fill>
    <fill>
      <patternFill patternType="solid">
        <fgColor rgb="FFDEEAF1"/>
        <bgColor rgb="FFD9E1F2"/>
      </patternFill>
    </fill>
    <fill>
      <patternFill patternType="solid">
        <fgColor rgb="FFF2F2F2"/>
        <bgColor rgb="FFE2EFDA"/>
      </patternFill>
    </fill>
    <fill>
      <patternFill patternType="solid">
        <fgColor rgb="FFBDD7EE"/>
        <bgColor rgb="FFD9E1F2"/>
      </patternFill>
    </fill>
    <fill>
      <patternFill patternType="solid">
        <fgColor rgb="FFC0392B"/>
        <bgColor rgb="FF993366"/>
      </patternFill>
    </fill>
    <fill>
      <patternFill patternType="solid">
        <fgColor rgb="FF27AE60"/>
        <bgColor rgb="FF008080"/>
      </patternFill>
    </fill>
    <fill>
      <patternFill patternType="solid">
        <fgColor rgb="FF1A5276"/>
        <bgColor rgb="FF2E5FA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5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D9E1F2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27AE60"/>
      <rgbColor rgb="FF003300"/>
      <rgbColor rgb="FF333300"/>
      <rgbColor rgb="FFC0392B"/>
      <rgbColor rgb="FF993366"/>
      <rgbColor rgb="FF1A52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2"/>
    <col collapsed="false" customWidth="true" hidden="false" outlineLevel="0" max="4" min="4" style="0" width="18"/>
    <col collapsed="false" customWidth="true" hidden="false" outlineLevel="0" max="5" min="5" style="0" width="12"/>
    <col collapsed="false" customWidth="true" hidden="false" outlineLevel="0" max="6" min="6" style="0" width="30"/>
  </cols>
  <sheetData>
    <row r="1" customFormat="false" ht="7.5" hidden="false" customHeight="true" outlineLevel="0" collapsed="false"/>
    <row r="2" customFormat="false" ht="36" hidden="false" customHeight="true" outlineLevel="0" collapsed="false">
      <c r="A2" s="1" t="s">
        <v>0</v>
      </c>
      <c r="B2" s="1"/>
      <c r="C2" s="1"/>
      <c r="D2" s="1"/>
      <c r="E2" s="1"/>
      <c r="F2" s="1"/>
    </row>
    <row r="3" customFormat="false" ht="7.5" hidden="false" customHeight="true" outlineLevel="0" collapsed="false"/>
    <row r="4" customFormat="false" ht="21.75" hidden="false" customHeight="true" outlineLevel="0" collapsed="false">
      <c r="A4" s="2" t="s">
        <v>1</v>
      </c>
      <c r="B4" s="2"/>
      <c r="C4" s="2"/>
      <c r="D4" s="2"/>
      <c r="E4" s="2"/>
      <c r="F4" s="2"/>
    </row>
    <row r="5" customFormat="false" ht="6" hidden="false" customHeight="true" outlineLevel="0" collapsed="false"/>
    <row r="6" customFormat="false" ht="19.5" hidden="false" customHeight="true" outlineLevel="0" collapsed="false">
      <c r="B6" s="3" t="s">
        <v>2</v>
      </c>
      <c r="C6" s="3"/>
      <c r="D6" s="3"/>
      <c r="E6" s="3"/>
    </row>
    <row r="7" customFormat="false" ht="18" hidden="false" customHeight="true" outlineLevel="0" collapsed="false">
      <c r="B7" s="4" t="s">
        <v>3</v>
      </c>
      <c r="D7" s="5" t="s">
        <v>4</v>
      </c>
    </row>
    <row r="8" customFormat="false" ht="18" hidden="false" customHeight="true" outlineLevel="0" collapsed="false">
      <c r="B8" s="4" t="s">
        <v>5</v>
      </c>
      <c r="D8" s="6" t="n">
        <v>2</v>
      </c>
    </row>
    <row r="9" customFormat="false" ht="18" hidden="false" customHeight="true" outlineLevel="0" collapsed="false">
      <c r="B9" s="4" t="s">
        <v>6</v>
      </c>
      <c r="D9" s="6" t="n">
        <v>4</v>
      </c>
      <c r="E9" s="7" t="s">
        <v>7</v>
      </c>
    </row>
    <row r="10" customFormat="false" ht="18" hidden="false" customHeight="true" outlineLevel="0" collapsed="false">
      <c r="B10" s="4" t="s">
        <v>8</v>
      </c>
      <c r="D10" s="5" t="s">
        <v>9</v>
      </c>
    </row>
    <row r="11" customFormat="false" ht="18" hidden="false" customHeight="true" outlineLevel="0" collapsed="false">
      <c r="B11" s="4" t="s">
        <v>10</v>
      </c>
      <c r="D11" s="8" t="n">
        <v>2025</v>
      </c>
    </row>
    <row r="13" customFormat="false" ht="6" hidden="false" customHeight="true" outlineLevel="0" collapsed="false"/>
    <row r="14" customFormat="false" ht="19.5" hidden="false" customHeight="true" outlineLevel="0" collapsed="false">
      <c r="B14" s="3" t="s">
        <v>11</v>
      </c>
      <c r="C14" s="3"/>
      <c r="D14" s="3"/>
      <c r="E14" s="3"/>
    </row>
    <row r="15" customFormat="false" ht="18" hidden="false" customHeight="true" outlineLevel="0" collapsed="false">
      <c r="B15" s="9" t="s">
        <v>12</v>
      </c>
      <c r="C15" s="9" t="s">
        <v>13</v>
      </c>
      <c r="D15" s="9" t="s">
        <v>14</v>
      </c>
      <c r="E15" s="9" t="s">
        <v>15</v>
      </c>
    </row>
    <row r="16" customFormat="false" ht="18" hidden="false" customHeight="true" outlineLevel="0" collapsed="false">
      <c r="B16" s="10" t="s">
        <v>16</v>
      </c>
      <c r="C16" s="10" t="s">
        <v>17</v>
      </c>
      <c r="D16" s="11" t="n">
        <v>130</v>
      </c>
      <c r="E16" s="6" t="n">
        <v>60</v>
      </c>
    </row>
    <row r="17" customFormat="false" ht="18" hidden="false" customHeight="true" outlineLevel="0" collapsed="false">
      <c r="B17" s="12" t="s">
        <v>18</v>
      </c>
      <c r="C17" s="12" t="s">
        <v>19</v>
      </c>
      <c r="D17" s="11" t="n">
        <v>85</v>
      </c>
      <c r="E17" s="6" t="n">
        <v>40</v>
      </c>
    </row>
    <row r="18" customFormat="false" ht="18" hidden="false" customHeight="true" outlineLevel="0" collapsed="false">
      <c r="B18" s="10" t="s">
        <v>20</v>
      </c>
      <c r="C18" s="10" t="s">
        <v>21</v>
      </c>
      <c r="D18" s="11" t="n">
        <v>95</v>
      </c>
      <c r="E18" s="6" t="n">
        <v>45</v>
      </c>
    </row>
    <row r="19" customFormat="false" ht="18" hidden="false" customHeight="true" outlineLevel="0" collapsed="false">
      <c r="B19" s="12" t="s">
        <v>22</v>
      </c>
      <c r="C19" s="12" t="s">
        <v>23</v>
      </c>
      <c r="D19" s="11" t="n">
        <v>75</v>
      </c>
      <c r="E19" s="6" t="n">
        <v>35</v>
      </c>
    </row>
    <row r="20" customFormat="false" ht="19.5" hidden="false" customHeight="true" outlineLevel="0" collapsed="false">
      <c r="B20" s="13" t="s">
        <v>24</v>
      </c>
      <c r="E20" s="14" t="n">
        <f aca="false">SUM(E16:E19)</f>
        <v>180</v>
      </c>
    </row>
    <row r="22" customFormat="false" ht="19.5" hidden="false" customHeight="true" outlineLevel="0" collapsed="false">
      <c r="B22" s="3" t="s">
        <v>25</v>
      </c>
      <c r="C22" s="3"/>
      <c r="D22" s="3"/>
      <c r="E22" s="3"/>
    </row>
    <row r="23" customFormat="false" ht="18" hidden="false" customHeight="true" outlineLevel="0" collapsed="false">
      <c r="B23" s="4" t="s">
        <v>26</v>
      </c>
      <c r="D23" s="6" t="n">
        <v>365</v>
      </c>
      <c r="E23" s="7" t="s">
        <v>27</v>
      </c>
      <c r="F23" s="15" t="s">
        <v>28</v>
      </c>
    </row>
    <row r="24" customFormat="false" ht="18" hidden="false" customHeight="true" outlineLevel="0" collapsed="false">
      <c r="B24" s="4" t="s">
        <v>29</v>
      </c>
      <c r="D24" s="6" t="n">
        <v>15</v>
      </c>
      <c r="E24" s="7" t="s">
        <v>27</v>
      </c>
      <c r="F24" s="15" t="s">
        <v>30</v>
      </c>
    </row>
    <row r="25" customFormat="false" ht="18" hidden="false" customHeight="true" outlineLevel="0" collapsed="false">
      <c r="B25" s="4" t="s">
        <v>31</v>
      </c>
      <c r="D25" s="16" t="n">
        <v>0.1</v>
      </c>
      <c r="F25" s="15" t="s">
        <v>32</v>
      </c>
    </row>
    <row r="26" customFormat="false" ht="18" hidden="false" customHeight="true" outlineLevel="0" collapsed="false">
      <c r="B26" s="17" t="s">
        <v>33</v>
      </c>
      <c r="D26" s="18" t="n">
        <f aca="false">ROUND((D23-D24)*(1-D25),0)</f>
        <v>315</v>
      </c>
      <c r="E26" s="7" t="s">
        <v>27</v>
      </c>
    </row>
    <row r="28" customFormat="false" ht="13.5" hidden="false" customHeight="true" outlineLevel="0" collapsed="false">
      <c r="B28" s="19" t="s">
        <v>34</v>
      </c>
      <c r="C28" s="19"/>
      <c r="D28" s="19"/>
      <c r="E28" s="19"/>
      <c r="F28" s="19"/>
    </row>
  </sheetData>
  <mergeCells count="6">
    <mergeCell ref="A2:F2"/>
    <mergeCell ref="A4:F4"/>
    <mergeCell ref="B6:E6"/>
    <mergeCell ref="B14:E14"/>
    <mergeCell ref="B22:E22"/>
    <mergeCell ref="B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4" min="3" style="0" width="16"/>
    <col collapsed="false" customWidth="true" hidden="false" outlineLevel="0" max="5" min="5" style="0" width="14"/>
    <col collapsed="false" customWidth="true" hidden="false" outlineLevel="0" max="6" min="6" style="0" width="22"/>
  </cols>
  <sheetData>
    <row r="1" customFormat="false" ht="7.5" hidden="false" customHeight="true" outlineLevel="0" collapsed="false"/>
    <row r="2" customFormat="false" ht="36" hidden="false" customHeight="true" outlineLevel="0" collapsed="false">
      <c r="A2" s="1" t="s">
        <v>35</v>
      </c>
      <c r="B2" s="1"/>
      <c r="C2" s="1"/>
      <c r="D2" s="1"/>
      <c r="E2" s="1"/>
      <c r="F2" s="1"/>
    </row>
    <row r="3" customFormat="false" ht="7.5" hidden="false" customHeight="true" outlineLevel="0" collapsed="false">
      <c r="A3" s="2" t="s">
        <v>1</v>
      </c>
      <c r="B3" s="2"/>
      <c r="C3" s="2"/>
      <c r="D3" s="2"/>
      <c r="E3" s="2"/>
      <c r="F3" s="2"/>
    </row>
    <row r="5" customFormat="false" ht="19.5" hidden="false" customHeight="true" outlineLevel="0" collapsed="false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</row>
    <row r="6" customFormat="false" ht="19.5" hidden="false" customHeight="true" outlineLevel="0" collapsed="false">
      <c r="B6" s="3" t="s">
        <v>41</v>
      </c>
      <c r="C6" s="3"/>
      <c r="D6" s="3"/>
      <c r="E6" s="3"/>
      <c r="F6" s="3"/>
    </row>
    <row r="7" customFormat="false" ht="18" hidden="false" customHeight="true" outlineLevel="0" collapsed="false">
      <c r="B7" s="21" t="s">
        <v>42</v>
      </c>
      <c r="C7" s="11" t="n">
        <v>1000</v>
      </c>
      <c r="D7" s="22" t="n">
        <f aca="false">C7*12</f>
        <v>12000</v>
      </c>
      <c r="E7" s="23" t="s">
        <v>43</v>
      </c>
      <c r="F7" s="24" t="s">
        <v>44</v>
      </c>
    </row>
    <row r="8" customFormat="false" ht="18" hidden="false" customHeight="true" outlineLevel="0" collapsed="false">
      <c r="B8" s="25" t="s">
        <v>45</v>
      </c>
      <c r="C8" s="11" t="n">
        <v>200</v>
      </c>
      <c r="D8" s="22" t="n">
        <f aca="false">C8*12</f>
        <v>2400</v>
      </c>
      <c r="E8" s="26" t="s">
        <v>43</v>
      </c>
      <c r="F8" s="24" t="s">
        <v>46</v>
      </c>
    </row>
    <row r="9" customFormat="false" ht="18" hidden="false" customHeight="true" outlineLevel="0" collapsed="false">
      <c r="B9" s="21" t="s">
        <v>47</v>
      </c>
      <c r="C9" s="11" t="n">
        <v>50</v>
      </c>
      <c r="D9" s="22" t="n">
        <f aca="false">C9*12</f>
        <v>600</v>
      </c>
      <c r="E9" s="23" t="s">
        <v>43</v>
      </c>
      <c r="F9" s="24" t="s">
        <v>48</v>
      </c>
    </row>
    <row r="10" customFormat="false" ht="18" hidden="false" customHeight="true" outlineLevel="0" collapsed="false">
      <c r="B10" s="25" t="s">
        <v>49</v>
      </c>
      <c r="C10" s="11" t="n">
        <v>60</v>
      </c>
      <c r="D10" s="22" t="n">
        <f aca="false">C10*12</f>
        <v>720</v>
      </c>
      <c r="E10" s="26" t="s">
        <v>43</v>
      </c>
      <c r="F10" s="24" t="s">
        <v>50</v>
      </c>
    </row>
    <row r="11" customFormat="false" ht="18" hidden="false" customHeight="true" outlineLevel="0" collapsed="false">
      <c r="B11" s="21" t="s">
        <v>51</v>
      </c>
      <c r="C11" s="11" t="n">
        <v>25</v>
      </c>
      <c r="D11" s="22" t="n">
        <f aca="false">C11*12</f>
        <v>300</v>
      </c>
      <c r="E11" s="23" t="s">
        <v>43</v>
      </c>
      <c r="F11" s="24" t="s">
        <v>52</v>
      </c>
    </row>
    <row r="12" customFormat="false" ht="18" hidden="false" customHeight="true" outlineLevel="0" collapsed="false">
      <c r="B12" s="25" t="s">
        <v>53</v>
      </c>
      <c r="C12" s="11" t="n">
        <v>20</v>
      </c>
      <c r="D12" s="22" t="n">
        <f aca="false">C12*12</f>
        <v>240</v>
      </c>
      <c r="E12" s="26" t="s">
        <v>43</v>
      </c>
      <c r="F12" s="24" t="s">
        <v>54</v>
      </c>
    </row>
    <row r="13" customFormat="false" ht="18" hidden="false" customHeight="true" outlineLevel="0" collapsed="false">
      <c r="B13" s="21" t="s">
        <v>55</v>
      </c>
      <c r="C13" s="11" t="n">
        <v>83</v>
      </c>
      <c r="D13" s="22" t="n">
        <f aca="false">C13*12</f>
        <v>996</v>
      </c>
      <c r="E13" s="23" t="s">
        <v>43</v>
      </c>
      <c r="F13" s="24" t="s">
        <v>56</v>
      </c>
    </row>
    <row r="14" customFormat="false" ht="18" hidden="false" customHeight="true" outlineLevel="0" collapsed="false">
      <c r="B14" s="25" t="s">
        <v>57</v>
      </c>
      <c r="C14" s="11" t="n">
        <v>100</v>
      </c>
      <c r="D14" s="22" t="n">
        <f aca="false">C14*12</f>
        <v>1200</v>
      </c>
      <c r="E14" s="26" t="s">
        <v>43</v>
      </c>
      <c r="F14" s="24" t="s">
        <v>58</v>
      </c>
    </row>
    <row r="15" customFormat="false" ht="18" hidden="false" customHeight="true" outlineLevel="0" collapsed="false">
      <c r="B15" s="21" t="s">
        <v>59</v>
      </c>
      <c r="C15" s="11" t="n">
        <v>50</v>
      </c>
      <c r="D15" s="22" t="n">
        <f aca="false">C15*12</f>
        <v>600</v>
      </c>
      <c r="E15" s="23" t="s">
        <v>43</v>
      </c>
      <c r="F15" s="24" t="s">
        <v>60</v>
      </c>
    </row>
    <row r="16" customFormat="false" ht="19.5" hidden="false" customHeight="true" outlineLevel="0" collapsed="false">
      <c r="B16" s="27" t="s">
        <v>61</v>
      </c>
      <c r="C16" s="28" t="n">
        <f aca="false">SUM(C7:C15)</f>
        <v>1588</v>
      </c>
      <c r="D16" s="28" t="n">
        <f aca="false">SUM(D7:D15)</f>
        <v>19056</v>
      </c>
      <c r="E16" s="29" t="s">
        <v>43</v>
      </c>
    </row>
    <row r="18" customFormat="false" ht="19.5" hidden="false" customHeight="true" outlineLevel="0" collapsed="false">
      <c r="B18" s="3" t="s">
        <v>62</v>
      </c>
      <c r="C18" s="3"/>
      <c r="D18" s="3"/>
      <c r="E18" s="3"/>
      <c r="F18" s="3"/>
    </row>
    <row r="19" customFormat="false" ht="18" hidden="false" customHeight="true" outlineLevel="0" collapsed="false">
      <c r="B19" s="21" t="s">
        <v>63</v>
      </c>
      <c r="C19" s="11" t="n">
        <v>80</v>
      </c>
      <c r="D19" s="22" t="n">
        <f aca="false">C19*12</f>
        <v>960</v>
      </c>
      <c r="E19" s="23" t="s">
        <v>64</v>
      </c>
      <c r="F19" s="24" t="s">
        <v>65</v>
      </c>
    </row>
    <row r="20" customFormat="false" ht="18" hidden="false" customHeight="true" outlineLevel="0" collapsed="false">
      <c r="B20" s="25" t="s">
        <v>66</v>
      </c>
      <c r="C20" s="11" t="n">
        <v>25</v>
      </c>
      <c r="D20" s="22" t="n">
        <f aca="false">C20*12</f>
        <v>300</v>
      </c>
      <c r="E20" s="26" t="s">
        <v>64</v>
      </c>
      <c r="F20" s="24" t="s">
        <v>67</v>
      </c>
    </row>
    <row r="21" customFormat="false" ht="18" hidden="false" customHeight="true" outlineLevel="0" collapsed="false">
      <c r="B21" s="21" t="s">
        <v>68</v>
      </c>
      <c r="C21" s="11" t="n">
        <v>15</v>
      </c>
      <c r="D21" s="22" t="n">
        <f aca="false">C21*12</f>
        <v>180</v>
      </c>
      <c r="E21" s="23" t="s">
        <v>64</v>
      </c>
      <c r="F21" s="24" t="s">
        <v>69</v>
      </c>
    </row>
    <row r="22" customFormat="false" ht="18" hidden="false" customHeight="true" outlineLevel="0" collapsed="false">
      <c r="B22" s="25" t="s">
        <v>70</v>
      </c>
      <c r="C22" s="11" t="n">
        <v>30</v>
      </c>
      <c r="D22" s="22" t="n">
        <f aca="false">C22*12</f>
        <v>360</v>
      </c>
      <c r="E22" s="26" t="s">
        <v>64</v>
      </c>
      <c r="F22" s="24" t="s">
        <v>71</v>
      </c>
    </row>
    <row r="23" customFormat="false" ht="18" hidden="false" customHeight="true" outlineLevel="0" collapsed="false">
      <c r="B23" s="21" t="s">
        <v>72</v>
      </c>
      <c r="C23" s="11" t="n">
        <v>0</v>
      </c>
      <c r="D23" s="22" t="n">
        <f aca="false">C23*12</f>
        <v>0</v>
      </c>
      <c r="E23" s="23" t="s">
        <v>64</v>
      </c>
      <c r="F23" s="24" t="s">
        <v>73</v>
      </c>
    </row>
    <row r="24" customFormat="false" ht="18" hidden="false" customHeight="true" outlineLevel="0" collapsed="false">
      <c r="B24" s="25" t="s">
        <v>74</v>
      </c>
      <c r="C24" s="11" t="n">
        <v>5</v>
      </c>
      <c r="D24" s="22" t="n">
        <f aca="false">C24*12</f>
        <v>60</v>
      </c>
      <c r="E24" s="26" t="s">
        <v>64</v>
      </c>
      <c r="F24" s="24" t="s">
        <v>75</v>
      </c>
    </row>
    <row r="25" customFormat="false" ht="18" hidden="false" customHeight="true" outlineLevel="0" collapsed="false">
      <c r="B25" s="21" t="s">
        <v>76</v>
      </c>
      <c r="C25" s="11" t="n">
        <v>20</v>
      </c>
      <c r="D25" s="22" t="n">
        <f aca="false">C25*12</f>
        <v>240</v>
      </c>
      <c r="E25" s="23" t="s">
        <v>64</v>
      </c>
      <c r="F25" s="24" t="s">
        <v>77</v>
      </c>
    </row>
    <row r="26" customFormat="false" ht="18" hidden="false" customHeight="true" outlineLevel="0" collapsed="false">
      <c r="B26" s="25" t="s">
        <v>78</v>
      </c>
      <c r="C26" s="11" t="n">
        <v>10</v>
      </c>
      <c r="D26" s="22" t="n">
        <f aca="false">C26*12</f>
        <v>120</v>
      </c>
      <c r="E26" s="26" t="s">
        <v>64</v>
      </c>
      <c r="F26" s="24" t="s">
        <v>79</v>
      </c>
    </row>
    <row r="27" customFormat="false" ht="19.5" hidden="false" customHeight="true" outlineLevel="0" collapsed="false">
      <c r="B27" s="27" t="s">
        <v>80</v>
      </c>
      <c r="C27" s="28" t="n">
        <f aca="false">SUM(C19:C26)</f>
        <v>185</v>
      </c>
      <c r="D27" s="28" t="n">
        <f aca="false">SUM(D19:D26)</f>
        <v>2220</v>
      </c>
      <c r="E27" s="29" t="s">
        <v>64</v>
      </c>
    </row>
    <row r="29" customFormat="false" ht="24" hidden="false" customHeight="true" outlineLevel="0" collapsed="false">
      <c r="B29" s="30" t="s">
        <v>81</v>
      </c>
      <c r="C29" s="30"/>
      <c r="D29" s="31" t="n">
        <f aca="false">D16+D27</f>
        <v>21276</v>
      </c>
      <c r="E29" s="32" t="s">
        <v>82</v>
      </c>
    </row>
    <row r="31" customFormat="false" ht="13.5" hidden="false" customHeight="true" outlineLevel="0" collapsed="false">
      <c r="B31" s="19" t="s">
        <v>83</v>
      </c>
      <c r="C31" s="19"/>
      <c r="D31" s="19"/>
      <c r="E31" s="19"/>
      <c r="F31" s="19"/>
    </row>
  </sheetData>
  <mergeCells count="6">
    <mergeCell ref="A2:F2"/>
    <mergeCell ref="A3:F3"/>
    <mergeCell ref="B6:F6"/>
    <mergeCell ref="B18:F18"/>
    <mergeCell ref="B29:C29"/>
    <mergeCell ref="B31:F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5" min="3" style="0" width="16"/>
    <col collapsed="false" customWidth="true" hidden="false" outlineLevel="0" max="6" min="6" style="0" width="22"/>
  </cols>
  <sheetData>
    <row r="1" customFormat="false" ht="7.5" hidden="false" customHeight="true" outlineLevel="0" collapsed="false"/>
    <row r="2" customFormat="false" ht="36" hidden="false" customHeight="true" outlineLevel="0" collapsed="false">
      <c r="A2" s="1" t="s">
        <v>84</v>
      </c>
      <c r="B2" s="1"/>
      <c r="C2" s="1"/>
      <c r="D2" s="1"/>
      <c r="E2" s="1"/>
      <c r="F2" s="1"/>
    </row>
    <row r="3" customFormat="false" ht="21.75" hidden="false" customHeight="true" outlineLevel="0" collapsed="false">
      <c r="A3" s="2" t="s">
        <v>85</v>
      </c>
      <c r="B3" s="2"/>
      <c r="C3" s="2"/>
      <c r="D3" s="2"/>
      <c r="E3" s="2"/>
      <c r="F3" s="2"/>
    </row>
    <row r="5" customFormat="false" ht="19.5" hidden="false" customHeight="true" outlineLevel="0" collapsed="false">
      <c r="B5" s="3" t="s">
        <v>86</v>
      </c>
      <c r="C5" s="3"/>
      <c r="D5" s="3"/>
      <c r="E5" s="3"/>
      <c r="F5" s="3"/>
    </row>
    <row r="6" customFormat="false" ht="18" hidden="false" customHeight="true" outlineLevel="0" collapsed="false">
      <c r="B6" s="33" t="s">
        <v>87</v>
      </c>
      <c r="C6" s="34" t="s">
        <v>88</v>
      </c>
      <c r="D6" s="35" t="s">
        <v>89</v>
      </c>
      <c r="E6" s="36" t="s">
        <v>90</v>
      </c>
      <c r="F6" s="33" t="s">
        <v>91</v>
      </c>
    </row>
    <row r="7" customFormat="false" ht="18" hidden="false" customHeight="true" outlineLevel="0" collapsed="false">
      <c r="B7" s="25" t="s">
        <v>92</v>
      </c>
      <c r="C7" s="37" t="n">
        <f aca="false">2_Kosten!D16</f>
        <v>19056</v>
      </c>
      <c r="D7" s="37" t="n">
        <f aca="false">2_Kosten!D16</f>
        <v>19056</v>
      </c>
      <c r="E7" s="37" t="n">
        <f aca="false">2_Kosten!D16</f>
        <v>19056</v>
      </c>
      <c r="F7" s="15" t="s">
        <v>93</v>
      </c>
    </row>
    <row r="8" customFormat="false" ht="18" hidden="false" customHeight="true" outlineLevel="0" collapsed="false">
      <c r="B8" s="4" t="s">
        <v>94</v>
      </c>
      <c r="C8" s="38" t="n">
        <f aca="false">2_Kosten!D27</f>
        <v>2220</v>
      </c>
      <c r="D8" s="38" t="n">
        <f aca="false">2_Kosten!D27</f>
        <v>2220</v>
      </c>
      <c r="E8" s="38" t="n">
        <f aca="false">2_Kosten!D27</f>
        <v>2220</v>
      </c>
      <c r="F8" s="15" t="s">
        <v>93</v>
      </c>
    </row>
    <row r="9" customFormat="false" ht="18" hidden="false" customHeight="true" outlineLevel="0" collapsed="false">
      <c r="B9" s="25" t="s">
        <v>95</v>
      </c>
      <c r="C9" s="16" t="n">
        <v>0.15</v>
      </c>
      <c r="D9" s="16" t="n">
        <v>0.12</v>
      </c>
      <c r="E9" s="16" t="n">
        <v>0.08</v>
      </c>
      <c r="F9" s="15" t="s">
        <v>96</v>
      </c>
    </row>
    <row r="10" customFormat="false" ht="18" hidden="false" customHeight="true" outlineLevel="0" collapsed="false">
      <c r="B10" s="4" t="s">
        <v>97</v>
      </c>
      <c r="C10" s="11" t="n">
        <v>2000</v>
      </c>
      <c r="D10" s="11" t="n">
        <v>4000</v>
      </c>
      <c r="E10" s="11" t="n">
        <v>7000</v>
      </c>
      <c r="F10" s="15" t="s">
        <v>98</v>
      </c>
    </row>
    <row r="11" customFormat="false" ht="18" hidden="false" customHeight="true" outlineLevel="0" collapsed="false">
      <c r="B11" s="25" t="s">
        <v>99</v>
      </c>
      <c r="C11" s="6" t="n">
        <v>120</v>
      </c>
      <c r="D11" s="6" t="n">
        <v>160</v>
      </c>
      <c r="E11" s="6" t="n">
        <v>200</v>
      </c>
      <c r="F11" s="15" t="s">
        <v>100</v>
      </c>
    </row>
    <row r="13" customFormat="false" ht="19.5" hidden="false" customHeight="true" outlineLevel="0" collapsed="false">
      <c r="B13" s="3" t="s">
        <v>101</v>
      </c>
      <c r="C13" s="3"/>
      <c r="D13" s="3"/>
      <c r="E13" s="3"/>
      <c r="F13" s="3"/>
    </row>
    <row r="14" customFormat="false" ht="19.5" hidden="false" customHeight="true" outlineLevel="0" collapsed="false">
      <c r="B14" s="39" t="s">
        <v>102</v>
      </c>
      <c r="C14" s="40" t="n">
        <f aca="false">C7+C8</f>
        <v>21276</v>
      </c>
      <c r="D14" s="40" t="n">
        <f aca="false">D7+D8</f>
        <v>21276</v>
      </c>
      <c r="E14" s="40" t="n">
        <f aca="false">E7+E8</f>
        <v>21276</v>
      </c>
    </row>
    <row r="15" customFormat="false" ht="19.5" hidden="false" customHeight="true" outlineLevel="0" collapsed="false">
      <c r="B15" s="17" t="s">
        <v>103</v>
      </c>
      <c r="C15" s="40" t="n">
        <f aca="false">IFERROR((C14+C10)/(1-C9),0)</f>
        <v>27383.5294117647</v>
      </c>
      <c r="D15" s="40" t="n">
        <f aca="false">IFERROR((D14+D10)/(1-D9),0)</f>
        <v>28722.7272727273</v>
      </c>
      <c r="E15" s="40" t="n">
        <f aca="false">IFERROR((E14+E10)/(1-E9),0)</f>
        <v>30734.7826086957</v>
      </c>
    </row>
    <row r="16" customFormat="false" ht="24" hidden="false" customHeight="true" outlineLevel="0" collapsed="false">
      <c r="B16" s="41" t="s">
        <v>104</v>
      </c>
      <c r="C16" s="42" t="n">
        <f aca="false">IFERROR(C15/C11,0)</f>
        <v>228.196078431373</v>
      </c>
      <c r="D16" s="42" t="n">
        <f aca="false">IFERROR(D15/D11,0)</f>
        <v>179.517045454545</v>
      </c>
      <c r="E16" s="42" t="n">
        <f aca="false">IFERROR(E15/E11,0)</f>
        <v>153.673913043478</v>
      </c>
    </row>
    <row r="17" customFormat="false" ht="18" hidden="false" customHeight="true" outlineLevel="0" collapsed="false">
      <c r="B17" s="25" t="s">
        <v>105</v>
      </c>
      <c r="C17" s="43" t="n">
        <f aca="false">IFERROR(C15/12,0)</f>
        <v>2281.96078431373</v>
      </c>
      <c r="D17" s="43" t="n">
        <f aca="false">IFERROR(D15/12,0)</f>
        <v>2393.56060606061</v>
      </c>
      <c r="E17" s="43" t="n">
        <f aca="false">IFERROR(E15/12,0)</f>
        <v>2561.23188405797</v>
      </c>
    </row>
    <row r="18" customFormat="false" ht="18" hidden="false" customHeight="true" outlineLevel="0" collapsed="false">
      <c r="B18" s="4" t="s">
        <v>106</v>
      </c>
      <c r="C18" s="44" t="n">
        <f aca="false">IFERROR(C16-C8/C11,0)</f>
        <v>209.696078431373</v>
      </c>
      <c r="D18" s="44" t="n">
        <f aca="false">IFERROR(D16-C8/D11,0)</f>
        <v>165.642045454545</v>
      </c>
      <c r="E18" s="44" t="n">
        <f aca="false">IFERROR(E16-C8/E11,0)</f>
        <v>142.573913043478</v>
      </c>
    </row>
    <row r="19" customFormat="false" ht="18" hidden="false" customHeight="true" outlineLevel="0" collapsed="false">
      <c r="B19" s="25" t="s">
        <v>107</v>
      </c>
      <c r="C19" s="45" t="n">
        <f aca="false">IFERROR(C11/365,0)</f>
        <v>0.328767123287671</v>
      </c>
      <c r="D19" s="45" t="n">
        <f aca="false">IFERROR(D11/365,0)</f>
        <v>0.438356164383562</v>
      </c>
      <c r="E19" s="45" t="n">
        <f aca="false">IFERROR(E11/365,0)</f>
        <v>0.547945205479452</v>
      </c>
    </row>
    <row r="20" customFormat="false" ht="18" hidden="false" customHeight="true" outlineLevel="0" collapsed="false">
      <c r="B20" s="4" t="s">
        <v>108</v>
      </c>
      <c r="C20" s="44" t="n">
        <f aca="false">IFERROR(C15/365,0)</f>
        <v>75.0233682514102</v>
      </c>
      <c r="D20" s="44" t="n">
        <f aca="false">IFERROR(D15/365,0)</f>
        <v>78.692403486924</v>
      </c>
      <c r="E20" s="44" t="n">
        <f aca="false">IFERROR(E15/365,0)</f>
        <v>84.2048838594401</v>
      </c>
    </row>
    <row r="22" customFormat="false" ht="19.5" hidden="false" customHeight="true" outlineLevel="0" collapsed="false">
      <c r="B22" s="3" t="s">
        <v>109</v>
      </c>
      <c r="C22" s="3"/>
      <c r="D22" s="3"/>
      <c r="E22" s="3"/>
      <c r="F22" s="3"/>
    </row>
    <row r="23" customFormat="false" ht="15.75" hidden="false" customHeight="true" outlineLevel="0" collapsed="false">
      <c r="B23" s="46" t="s">
        <v>110</v>
      </c>
      <c r="C23" s="46"/>
      <c r="D23" s="46"/>
      <c r="E23" s="46"/>
      <c r="F23" s="46"/>
    </row>
    <row r="24" customFormat="false" ht="15.75" hidden="false" customHeight="true" outlineLevel="0" collapsed="false">
      <c r="B24" s="47" t="s">
        <v>111</v>
      </c>
      <c r="C24" s="47"/>
      <c r="D24" s="47"/>
      <c r="E24" s="47"/>
      <c r="F24" s="47"/>
    </row>
    <row r="25" customFormat="false" ht="15.75" hidden="false" customHeight="true" outlineLevel="0" collapsed="false">
      <c r="B25" s="46" t="s">
        <v>112</v>
      </c>
      <c r="C25" s="46"/>
      <c r="D25" s="46"/>
      <c r="E25" s="46"/>
      <c r="F25" s="46"/>
    </row>
    <row r="26" customFormat="false" ht="15.75" hidden="false" customHeight="true" outlineLevel="0" collapsed="false">
      <c r="B26" s="47" t="s">
        <v>113</v>
      </c>
      <c r="C26" s="47"/>
      <c r="D26" s="47"/>
      <c r="E26" s="47"/>
      <c r="F26" s="47"/>
    </row>
    <row r="27" customFormat="false" ht="15.75" hidden="false" customHeight="true" outlineLevel="0" collapsed="false">
      <c r="B27" s="46" t="s">
        <v>114</v>
      </c>
      <c r="C27" s="46"/>
      <c r="D27" s="46"/>
      <c r="E27" s="46"/>
      <c r="F27" s="46"/>
    </row>
  </sheetData>
  <mergeCells count="10">
    <mergeCell ref="A2:F2"/>
    <mergeCell ref="A3:F3"/>
    <mergeCell ref="B5:F5"/>
    <mergeCell ref="B13:F13"/>
    <mergeCell ref="B22:F22"/>
    <mergeCell ref="B23:F23"/>
    <mergeCell ref="B24:F24"/>
    <mergeCell ref="B25:F25"/>
    <mergeCell ref="B26:F26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4" min="3" style="0" width="14"/>
    <col collapsed="false" customWidth="true" hidden="false" outlineLevel="0" max="6" min="5" style="0" width="15"/>
    <col collapsed="false" customWidth="true" hidden="false" outlineLevel="0" max="8" min="7" style="0" width="16"/>
    <col collapsed="false" customWidth="true" hidden="false" outlineLevel="0" max="10" min="9" style="0" width="14"/>
    <col collapsed="false" customWidth="true" hidden="false" outlineLevel="0" max="11" min="11" style="0" width="18"/>
    <col collapsed="false" customWidth="true" hidden="false" outlineLevel="0" max="12" min="12" style="0" width="20"/>
  </cols>
  <sheetData>
    <row r="1" customFormat="false" ht="7.5" hidden="false" customHeight="true" outlineLevel="0" collapsed="false"/>
    <row r="2" customFormat="false" ht="36" hidden="false" customHeight="true" outlineLevel="0" collapsed="false">
      <c r="A2" s="1" t="s">
        <v>115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21.75" hidden="false" customHeight="true" outlineLevel="0" collapsed="false">
      <c r="A3" s="2" t="s">
        <v>116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customFormat="false" ht="21.75" hidden="false" customHeight="true" outlineLevel="0" collapsed="false">
      <c r="B5" s="48" t="s">
        <v>117</v>
      </c>
      <c r="C5" s="48" t="s">
        <v>118</v>
      </c>
      <c r="D5" s="48" t="s">
        <v>119</v>
      </c>
      <c r="E5" s="48" t="s">
        <v>120</v>
      </c>
      <c r="F5" s="48" t="s">
        <v>121</v>
      </c>
      <c r="G5" s="48" t="s">
        <v>122</v>
      </c>
      <c r="H5" s="48" t="s">
        <v>123</v>
      </c>
      <c r="I5" s="48" t="s">
        <v>124</v>
      </c>
      <c r="J5" s="48" t="s">
        <v>125</v>
      </c>
      <c r="K5" s="48" t="s">
        <v>126</v>
      </c>
      <c r="L5" s="48" t="s">
        <v>40</v>
      </c>
    </row>
    <row r="6" customFormat="false" ht="18" hidden="false" customHeight="true" outlineLevel="0" collapsed="false">
      <c r="B6" s="49" t="s">
        <v>127</v>
      </c>
      <c r="C6" s="6" t="n">
        <v>10</v>
      </c>
      <c r="D6" s="6" t="n">
        <v>0</v>
      </c>
      <c r="E6" s="11" t="n">
        <v>75</v>
      </c>
      <c r="F6" s="11" t="n">
        <v>0</v>
      </c>
      <c r="G6" s="22" t="n">
        <f aca="false">C6*E6</f>
        <v>750</v>
      </c>
      <c r="H6" s="22" t="n">
        <f aca="false">D6*F6</f>
        <v>0</v>
      </c>
      <c r="I6" s="50" t="n">
        <f aca="false">H6-G6</f>
        <v>-750</v>
      </c>
      <c r="J6" s="51" t="n">
        <f aca="false">IFERROR(H6/G6-1,0)</f>
        <v>-1</v>
      </c>
      <c r="K6" s="45" t="n">
        <f aca="false">IFERROR(D6/31,0)</f>
        <v>0</v>
      </c>
      <c r="L6" s="52"/>
    </row>
    <row r="7" customFormat="false" ht="18" hidden="false" customHeight="true" outlineLevel="0" collapsed="false">
      <c r="B7" s="53" t="s">
        <v>128</v>
      </c>
      <c r="C7" s="6" t="n">
        <v>10</v>
      </c>
      <c r="D7" s="6" t="n">
        <v>0</v>
      </c>
      <c r="E7" s="11" t="n">
        <v>75</v>
      </c>
      <c r="F7" s="11" t="n">
        <v>0</v>
      </c>
      <c r="G7" s="22" t="n">
        <f aca="false">C7*E7</f>
        <v>750</v>
      </c>
      <c r="H7" s="22" t="n">
        <f aca="false">D7*F7</f>
        <v>0</v>
      </c>
      <c r="I7" s="50" t="n">
        <f aca="false">H7-G7</f>
        <v>-750</v>
      </c>
      <c r="J7" s="51" t="n">
        <f aca="false">IFERROR(H7/G7-1,0)</f>
        <v>-1</v>
      </c>
      <c r="K7" s="45" t="n">
        <f aca="false">IFERROR(D7/28,0)</f>
        <v>0</v>
      </c>
      <c r="L7" s="12"/>
    </row>
    <row r="8" customFormat="false" ht="18" hidden="false" customHeight="true" outlineLevel="0" collapsed="false">
      <c r="B8" s="49" t="s">
        <v>129</v>
      </c>
      <c r="C8" s="6" t="n">
        <v>12</v>
      </c>
      <c r="D8" s="6" t="n">
        <v>0</v>
      </c>
      <c r="E8" s="11" t="n">
        <v>95</v>
      </c>
      <c r="F8" s="11" t="n">
        <v>0</v>
      </c>
      <c r="G8" s="22" t="n">
        <f aca="false">C8*E8</f>
        <v>1140</v>
      </c>
      <c r="H8" s="22" t="n">
        <f aca="false">D8*F8</f>
        <v>0</v>
      </c>
      <c r="I8" s="50" t="n">
        <f aca="false">H8-G8</f>
        <v>-1140</v>
      </c>
      <c r="J8" s="51" t="n">
        <f aca="false">IFERROR(H8/G8-1,0)</f>
        <v>-1</v>
      </c>
      <c r="K8" s="45" t="n">
        <f aca="false">IFERROR(D8/31,0)</f>
        <v>0</v>
      </c>
      <c r="L8" s="52"/>
    </row>
    <row r="9" customFormat="false" ht="18" hidden="false" customHeight="true" outlineLevel="0" collapsed="false">
      <c r="B9" s="53" t="s">
        <v>130</v>
      </c>
      <c r="C9" s="6" t="n">
        <v>14</v>
      </c>
      <c r="D9" s="6" t="n">
        <v>0</v>
      </c>
      <c r="E9" s="11" t="n">
        <v>95</v>
      </c>
      <c r="F9" s="11" t="n">
        <v>0</v>
      </c>
      <c r="G9" s="22" t="n">
        <f aca="false">C9*E9</f>
        <v>1330</v>
      </c>
      <c r="H9" s="22" t="n">
        <f aca="false">D9*F9</f>
        <v>0</v>
      </c>
      <c r="I9" s="50" t="n">
        <f aca="false">H9-G9</f>
        <v>-1330</v>
      </c>
      <c r="J9" s="51" t="n">
        <f aca="false">IFERROR(H9/G9-1,0)</f>
        <v>-1</v>
      </c>
      <c r="K9" s="45" t="n">
        <f aca="false">IFERROR(D9/30,0)</f>
        <v>0</v>
      </c>
      <c r="L9" s="12"/>
    </row>
    <row r="10" customFormat="false" ht="18" hidden="false" customHeight="true" outlineLevel="0" collapsed="false">
      <c r="B10" s="49" t="s">
        <v>131</v>
      </c>
      <c r="C10" s="6" t="n">
        <v>14</v>
      </c>
      <c r="D10" s="6" t="n">
        <v>0</v>
      </c>
      <c r="E10" s="11" t="n">
        <v>95</v>
      </c>
      <c r="F10" s="11" t="n">
        <v>0</v>
      </c>
      <c r="G10" s="22" t="n">
        <f aca="false">C10*E10</f>
        <v>1330</v>
      </c>
      <c r="H10" s="22" t="n">
        <f aca="false">D10*F10</f>
        <v>0</v>
      </c>
      <c r="I10" s="50" t="n">
        <f aca="false">H10-G10</f>
        <v>-1330</v>
      </c>
      <c r="J10" s="51" t="n">
        <f aca="false">IFERROR(H10/G10-1,0)</f>
        <v>-1</v>
      </c>
      <c r="K10" s="45" t="n">
        <f aca="false">IFERROR(D10/31,0)</f>
        <v>0</v>
      </c>
      <c r="L10" s="52"/>
    </row>
    <row r="11" customFormat="false" ht="18" hidden="false" customHeight="true" outlineLevel="0" collapsed="false">
      <c r="B11" s="53" t="s">
        <v>132</v>
      </c>
      <c r="C11" s="6" t="n">
        <v>18</v>
      </c>
      <c r="D11" s="6" t="n">
        <v>0</v>
      </c>
      <c r="E11" s="11" t="n">
        <v>130</v>
      </c>
      <c r="F11" s="11" t="n">
        <v>0</v>
      </c>
      <c r="G11" s="22" t="n">
        <f aca="false">C11*E11</f>
        <v>2340</v>
      </c>
      <c r="H11" s="22" t="n">
        <f aca="false">D11*F11</f>
        <v>0</v>
      </c>
      <c r="I11" s="50" t="n">
        <f aca="false">H11-G11</f>
        <v>-2340</v>
      </c>
      <c r="J11" s="51" t="n">
        <f aca="false">IFERROR(H11/G11-1,0)</f>
        <v>-1</v>
      </c>
      <c r="K11" s="45" t="n">
        <f aca="false">IFERROR(D11/30,0)</f>
        <v>0</v>
      </c>
      <c r="L11" s="12"/>
    </row>
    <row r="12" customFormat="false" ht="18" hidden="false" customHeight="true" outlineLevel="0" collapsed="false">
      <c r="B12" s="49" t="s">
        <v>133</v>
      </c>
      <c r="C12" s="6" t="n">
        <v>20</v>
      </c>
      <c r="D12" s="6" t="n">
        <v>0</v>
      </c>
      <c r="E12" s="11" t="n">
        <v>130</v>
      </c>
      <c r="F12" s="11" t="n">
        <v>0</v>
      </c>
      <c r="G12" s="22" t="n">
        <f aca="false">C12*E12</f>
        <v>2600</v>
      </c>
      <c r="H12" s="22" t="n">
        <f aca="false">D12*F12</f>
        <v>0</v>
      </c>
      <c r="I12" s="50" t="n">
        <f aca="false">H12-G12</f>
        <v>-2600</v>
      </c>
      <c r="J12" s="51" t="n">
        <f aca="false">IFERROR(H12/G12-1,0)</f>
        <v>-1</v>
      </c>
      <c r="K12" s="45" t="n">
        <f aca="false">IFERROR(D12/31,0)</f>
        <v>0</v>
      </c>
      <c r="L12" s="52"/>
    </row>
    <row r="13" customFormat="false" ht="18" hidden="false" customHeight="true" outlineLevel="0" collapsed="false">
      <c r="B13" s="53" t="s">
        <v>134</v>
      </c>
      <c r="C13" s="6" t="n">
        <v>18</v>
      </c>
      <c r="D13" s="6" t="n">
        <v>0</v>
      </c>
      <c r="E13" s="11" t="n">
        <v>130</v>
      </c>
      <c r="F13" s="11" t="n">
        <v>0</v>
      </c>
      <c r="G13" s="22" t="n">
        <f aca="false">C13*E13</f>
        <v>2340</v>
      </c>
      <c r="H13" s="22" t="n">
        <f aca="false">D13*F13</f>
        <v>0</v>
      </c>
      <c r="I13" s="50" t="n">
        <f aca="false">H13-G13</f>
        <v>-2340</v>
      </c>
      <c r="J13" s="51" t="n">
        <f aca="false">IFERROR(H13/G13-1,0)</f>
        <v>-1</v>
      </c>
      <c r="K13" s="45" t="n">
        <f aca="false">IFERROR(D13/31,0)</f>
        <v>0</v>
      </c>
      <c r="L13" s="12"/>
    </row>
    <row r="14" customFormat="false" ht="18" hidden="false" customHeight="true" outlineLevel="0" collapsed="false">
      <c r="B14" s="49" t="s">
        <v>135</v>
      </c>
      <c r="C14" s="6" t="n">
        <v>14</v>
      </c>
      <c r="D14" s="6" t="n">
        <v>0</v>
      </c>
      <c r="E14" s="11" t="n">
        <v>85</v>
      </c>
      <c r="F14" s="11" t="n">
        <v>0</v>
      </c>
      <c r="G14" s="22" t="n">
        <f aca="false">C14*E14</f>
        <v>1190</v>
      </c>
      <c r="H14" s="22" t="n">
        <f aca="false">D14*F14</f>
        <v>0</v>
      </c>
      <c r="I14" s="50" t="n">
        <f aca="false">H14-G14</f>
        <v>-1190</v>
      </c>
      <c r="J14" s="51" t="n">
        <f aca="false">IFERROR(H14/G14-1,0)</f>
        <v>-1</v>
      </c>
      <c r="K14" s="45" t="n">
        <f aca="false">IFERROR(D14/30,0)</f>
        <v>0</v>
      </c>
      <c r="L14" s="52"/>
    </row>
    <row r="15" customFormat="false" ht="18" hidden="false" customHeight="true" outlineLevel="0" collapsed="false">
      <c r="B15" s="53" t="s">
        <v>136</v>
      </c>
      <c r="C15" s="6" t="n">
        <v>12</v>
      </c>
      <c r="D15" s="6" t="n">
        <v>0</v>
      </c>
      <c r="E15" s="11" t="n">
        <v>85</v>
      </c>
      <c r="F15" s="11" t="n">
        <v>0</v>
      </c>
      <c r="G15" s="22" t="n">
        <f aca="false">C15*E15</f>
        <v>1020</v>
      </c>
      <c r="H15" s="22" t="n">
        <f aca="false">D15*F15</f>
        <v>0</v>
      </c>
      <c r="I15" s="50" t="n">
        <f aca="false">H15-G15</f>
        <v>-1020</v>
      </c>
      <c r="J15" s="51" t="n">
        <f aca="false">IFERROR(H15/G15-1,0)</f>
        <v>-1</v>
      </c>
      <c r="K15" s="45" t="n">
        <f aca="false">IFERROR(D15/31,0)</f>
        <v>0</v>
      </c>
      <c r="L15" s="12"/>
    </row>
    <row r="16" customFormat="false" ht="18" hidden="false" customHeight="true" outlineLevel="0" collapsed="false">
      <c r="B16" s="49" t="s">
        <v>137</v>
      </c>
      <c r="C16" s="6" t="n">
        <v>10</v>
      </c>
      <c r="D16" s="6" t="n">
        <v>0</v>
      </c>
      <c r="E16" s="11" t="n">
        <v>85</v>
      </c>
      <c r="F16" s="11" t="n">
        <v>0</v>
      </c>
      <c r="G16" s="22" t="n">
        <f aca="false">C16*E16</f>
        <v>850</v>
      </c>
      <c r="H16" s="22" t="n">
        <f aca="false">D16*F16</f>
        <v>0</v>
      </c>
      <c r="I16" s="50" t="n">
        <f aca="false">H16-G16</f>
        <v>-850</v>
      </c>
      <c r="J16" s="51" t="n">
        <f aca="false">IFERROR(H16/G16-1,0)</f>
        <v>-1</v>
      </c>
      <c r="K16" s="45" t="n">
        <f aca="false">IFERROR(D16/30,0)</f>
        <v>0</v>
      </c>
      <c r="L16" s="52"/>
    </row>
    <row r="17" customFormat="false" ht="18" hidden="false" customHeight="true" outlineLevel="0" collapsed="false">
      <c r="B17" s="53" t="s">
        <v>138</v>
      </c>
      <c r="C17" s="6" t="n">
        <v>8</v>
      </c>
      <c r="D17" s="6" t="n">
        <v>0</v>
      </c>
      <c r="E17" s="11" t="n">
        <v>75</v>
      </c>
      <c r="F17" s="11" t="n">
        <v>0</v>
      </c>
      <c r="G17" s="22" t="n">
        <f aca="false">C17*E17</f>
        <v>600</v>
      </c>
      <c r="H17" s="22" t="n">
        <f aca="false">D17*F17</f>
        <v>0</v>
      </c>
      <c r="I17" s="50" t="n">
        <f aca="false">H17-G17</f>
        <v>-600</v>
      </c>
      <c r="J17" s="51" t="n">
        <f aca="false">IFERROR(H17/G17-1,0)</f>
        <v>-1</v>
      </c>
      <c r="K17" s="45" t="n">
        <f aca="false">IFERROR(D17/31,0)</f>
        <v>0</v>
      </c>
      <c r="L17" s="12"/>
    </row>
    <row r="18" customFormat="false" ht="21.75" hidden="false" customHeight="true" outlineLevel="0" collapsed="false">
      <c r="B18" s="54" t="s">
        <v>139</v>
      </c>
      <c r="C18" s="55" t="n">
        <f aca="false">SUM(C6:C17)</f>
        <v>160</v>
      </c>
      <c r="D18" s="55" t="n">
        <f aca="false">SUM(D6:D17)</f>
        <v>0</v>
      </c>
      <c r="E18" s="56" t="n">
        <f aca="false">IFERROR(AVERAGE(E6:E17),0)</f>
        <v>96.25</v>
      </c>
      <c r="F18" s="56" t="n">
        <f aca="false">IFERROR(AVERAGE(F6:F17),0)</f>
        <v>0</v>
      </c>
      <c r="G18" s="56" t="n">
        <f aca="false">SUM(G6:G17)</f>
        <v>16240</v>
      </c>
      <c r="H18" s="56" t="n">
        <f aca="false">SUM(H6:H17)</f>
        <v>0</v>
      </c>
      <c r="I18" s="56" t="n">
        <f aca="false">H18-G18</f>
        <v>-16240</v>
      </c>
      <c r="J18" s="57" t="n">
        <f aca="false">IFERROR(H18/G18-1,0)</f>
        <v>-1</v>
      </c>
      <c r="K18" s="57" t="n">
        <f aca="false">IFERROR(D18/365,0)</f>
        <v>0</v>
      </c>
      <c r="L18" s="58"/>
    </row>
    <row r="20" customFormat="false" ht="19.5" hidden="false" customHeight="true" outlineLevel="0" collapsed="false">
      <c r="B20" s="30" t="s">
        <v>140</v>
      </c>
      <c r="C20" s="30"/>
      <c r="D20" s="30"/>
      <c r="E20" s="30"/>
    </row>
    <row r="21" customFormat="false" ht="18" hidden="false" customHeight="true" outlineLevel="0" collapsed="false">
      <c r="B21" s="21" t="s">
        <v>141</v>
      </c>
      <c r="C21" s="40" t="n">
        <f aca="false">H18</f>
        <v>0</v>
      </c>
    </row>
    <row r="22" customFormat="false" ht="18" hidden="false" customHeight="true" outlineLevel="0" collapsed="false">
      <c r="B22" s="25" t="s">
        <v>142</v>
      </c>
      <c r="C22" s="40" t="n">
        <f aca="false">G18</f>
        <v>16240</v>
      </c>
    </row>
    <row r="23" customFormat="false" ht="18" hidden="false" customHeight="true" outlineLevel="0" collapsed="false">
      <c r="B23" s="21" t="s">
        <v>143</v>
      </c>
      <c r="C23" s="40" t="n">
        <f aca="false">H18-G18</f>
        <v>-16240</v>
      </c>
    </row>
    <row r="24" customFormat="false" ht="18" hidden="false" customHeight="true" outlineLevel="0" collapsed="false">
      <c r="B24" s="25" t="s">
        <v>144</v>
      </c>
      <c r="C24" s="59" t="n">
        <f aca="false">IFERROR(H18/G18-1,0)</f>
        <v>-1</v>
      </c>
    </row>
    <row r="25" customFormat="false" ht="18" hidden="false" customHeight="true" outlineLevel="0" collapsed="false">
      <c r="B25" s="21" t="s">
        <v>145</v>
      </c>
      <c r="C25" s="60" t="n">
        <f aca="false">IFERROR(AVERAGEIF(D6:D17,"&gt;0",F6:F17),0)</f>
        <v>0</v>
      </c>
    </row>
    <row r="26" customFormat="false" ht="18" hidden="false" customHeight="true" outlineLevel="0" collapsed="false">
      <c r="B26" s="25" t="s">
        <v>146</v>
      </c>
      <c r="C26" s="59" t="n">
        <f aca="false">IFERROR(D18/365,0)</f>
        <v>0</v>
      </c>
    </row>
  </sheetData>
  <mergeCells count="3">
    <mergeCell ref="A2:L2"/>
    <mergeCell ref="A3:L3"/>
    <mergeCell ref="B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2026-04-13T08:06:45Z</dcterms:created>
  <dc:creator>openpyxl</dc:creator>
  <dc:description/>
  <dc:language>en-US</dc:language>
  <cp:lastModifiedBy/>
  <dcterms:modified xsi:type="dcterms:W3CDTF">2026-04-13T08:06:45Z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