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mmdaten" sheetId="1" state="visible" r:id="rId2"/>
    <sheet name="Kalkulation" sheetId="2" state="visible" r:id="rId3"/>
    <sheet name="Auswertung" sheetId="3" state="visible" r:id="rId4"/>
    <sheet name="Einzelrechner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<sst xmlns="http://schemas.openxmlformats.org/spreadsheetml/2006/main" count="189" uniqueCount="148">
  <si>
    <t xml:space="preserve">Getränkekalkulation Gastronomie – Stammdaten</t>
  </si>
  <si>
    <t xml:space="preserve">Einkaufspreise, Gebindegrößen, Portionsgrößen und Schwundquoten</t>
  </si>
  <si>
    <t xml:space="preserve">Eingaben (blau) können direkt angepasst werden. Alle Werte netto (ohne MwSt.).</t>
  </si>
  <si>
    <t xml:space="preserve">Getränkebezeichnung</t>
  </si>
  <si>
    <t xml:space="preserve">Kategorie</t>
  </si>
  <si>
    <t xml:space="preserve">EK-Preis
Gebinde (€ netto)</t>
  </si>
  <si>
    <t xml:space="preserve">Inhalt
Gebinde (ml)</t>
  </si>
  <si>
    <t xml:space="preserve">Portions-
größe (ml)</t>
  </si>
  <si>
    <t xml:space="preserve">Schwund-
quote (%)</t>
  </si>
  <si>
    <t xml:space="preserve">MwSt.-Satz</t>
  </si>
  <si>
    <t xml:space="preserve">Empfohlener
Faktor (Min)</t>
  </si>
  <si>
    <t xml:space="preserve">Empfohlener
Faktor (Max)</t>
  </si>
  <si>
    <t xml:space="preserve">Fassbier (0,3 l)</t>
  </si>
  <si>
    <t xml:space="preserve">Bier</t>
  </si>
  <si>
    <t xml:space="preserve">Fassbier (0,5 l)</t>
  </si>
  <si>
    <t xml:space="preserve">Flaschenbier (0,33 l)</t>
  </si>
  <si>
    <t xml:space="preserve">Flaschenbier (0,5 l)</t>
  </si>
  <si>
    <t xml:space="preserve">Weißwein (0,2 l)</t>
  </si>
  <si>
    <t xml:space="preserve">Wein/Sekt</t>
  </si>
  <si>
    <t xml:space="preserve">Rotwein (0,2 l)</t>
  </si>
  <si>
    <t xml:space="preserve">Roséwein (0,2 l)</t>
  </si>
  <si>
    <t xml:space="preserve">Sekt (0,1 l)</t>
  </si>
  <si>
    <t xml:space="preserve">Whisky (4 cl)</t>
  </si>
  <si>
    <t xml:space="preserve">Spirituosen</t>
  </si>
  <si>
    <t xml:space="preserve">Vodka (4 cl)</t>
  </si>
  <si>
    <t xml:space="preserve">Rum (4 cl)</t>
  </si>
  <si>
    <t xml:space="preserve">Gin (4 cl)</t>
  </si>
  <si>
    <t xml:space="preserve">Cola (0,33 l)</t>
  </si>
  <si>
    <t xml:space="preserve">Softdrinks</t>
  </si>
  <si>
    <t xml:space="preserve">Orangensaft (0,2 l)</t>
  </si>
  <si>
    <t xml:space="preserve">Apfelschorle (0,3 l)</t>
  </si>
  <si>
    <t xml:space="preserve">Energydrink (0,25 l)</t>
  </si>
  <si>
    <t xml:space="preserve">Mineralwasser (0,25 l)</t>
  </si>
  <si>
    <t xml:space="preserve">Wasser</t>
  </si>
  <si>
    <t xml:space="preserve">Mineralwasser (0,5 l)</t>
  </si>
  <si>
    <t xml:space="preserve">Espresso</t>
  </si>
  <si>
    <t xml:space="preserve">Kaffee/Heißgetränke</t>
  </si>
  <si>
    <t xml:space="preserve">Cappuccino</t>
  </si>
  <si>
    <t xml:space="preserve">Latte Macchiato</t>
  </si>
  <si>
    <t xml:space="preserve">Tee (Kanne)</t>
  </si>
  <si>
    <t xml:space="preserve">Mojito</t>
  </si>
  <si>
    <t xml:space="preserve">Cocktails</t>
  </si>
  <si>
    <t xml:space="preserve">Aperol Spritz</t>
  </si>
  <si>
    <t xml:space="preserve">Gin Tonic</t>
  </si>
  <si>
    <t xml:space="preserve">Caipirinha</t>
  </si>
  <si>
    <t xml:space="preserve">Legende:  Blau = Eingabefelder (vom Nutzer anpassbar)  |  Schwarz = Formeln (automatisch berechnet)</t>
  </si>
  <si>
    <t xml:space="preserve">Hinweis: Bei Kaffee, Heißgetränken und Cocktails = Wareneinsatz bereits pro Portion erfasst; Inhalt &amp; Portionsgröße = 1 (Direkteingabe). MwSt.: 19 % Alkohol/Softdrinks, 7 % Wasser/Milch/Tee.</t>
  </si>
  <si>
    <t xml:space="preserve">Getränkekalkulation – Vollständige Kalkulation</t>
  </si>
  <si>
    <t xml:space="preserve">Wareneinsatz | Aufschlagsfaktor | Netto-/Brutto-VK | Deckungsbeitrag | WEQ</t>
  </si>
  <si>
    <t xml:space="preserve">Aufschlagsfaktor (Spalte H) ist anpassbar (blau). Alle anderen Werte werden automatisch aus Stammdaten übernommen. WEQ-Zielwert: 20–35 %.</t>
  </si>
  <si>
    <t xml:space="preserve">Produkt</t>
  </si>
  <si>
    <t xml:space="preserve">Wareneinsatz &amp; Einkauf</t>
  </si>
  <si>
    <t xml:space="preserve">Verkaufspreis</t>
  </si>
  <si>
    <t xml:space="preserve">Deckungsbeitrag</t>
  </si>
  <si>
    <t xml:space="preserve">Kennzahlen</t>
  </si>
  <si>
    <t xml:space="preserve">Portionen
pro Gebinde</t>
  </si>
  <si>
    <t xml:space="preserve">Wareneinsatz
pro Portion (€)</t>
  </si>
  <si>
    <t xml:space="preserve">Schwund-
korrektur (€)</t>
  </si>
  <si>
    <t xml:space="preserve">Aufschlags-
faktor</t>
  </si>
  <si>
    <t xml:space="preserve">Netto-VK
(€)</t>
  </si>
  <si>
    <t xml:space="preserve">Brutto-VK
(€)</t>
  </si>
  <si>
    <t xml:space="preserve">Kartenpreis
(gerundet, €)</t>
  </si>
  <si>
    <t xml:space="preserve">Deckungsbeitrag
netto (€)</t>
  </si>
  <si>
    <t xml:space="preserve">DB-Anteil
am VK (%)</t>
  </si>
  <si>
    <t xml:space="preserve">WEQ (%)</t>
  </si>
  <si>
    <t xml:space="preserve">WEQ-
Status</t>
  </si>
  <si>
    <t xml:space="preserve">Empf. Preis-
spanne (€)</t>
  </si>
  <si>
    <t xml:space="preserve">Durchschnitt / Gesamt</t>
  </si>
  <si>
    <t xml:space="preserve">Legende:  Blau = Eingabe  |  Grün (Text) = Verknüpfung aus Stammdaten  |  Schwarz = Formel  |  WEQ: Grün 20–35 % (Gut), Blau &lt; 20 % (Sehr gut), Rot &gt; 35 % (Zu hoch)</t>
  </si>
  <si>
    <t xml:space="preserve">Getränkekalkulation – Auswertung &amp; Kennzahlen</t>
  </si>
  <si>
    <t xml:space="preserve">Übersicht der profitabelsten Getränke | Durchschnittswerte | Deckungsbeitragsanalyse</t>
  </si>
  <si>
    <t xml:space="preserve">Ø Kartenpreis</t>
  </si>
  <si>
    <t xml:space="preserve">Ø Deckungsbeitrag</t>
  </si>
  <si>
    <t xml:space="preserve">Ø WEQ</t>
  </si>
  <si>
    <t xml:space="preserve">Ø Aufschlagsfaktor</t>
  </si>
  <si>
    <t xml:space="preserve">Anzahl Positionen</t>
  </si>
  <si>
    <t xml:space="preserve">Kartenpreis (€)</t>
  </si>
  <si>
    <t xml:space="preserve">DB netto (€)</t>
  </si>
  <si>
    <t xml:space="preserve">WEQ-Status</t>
  </si>
  <si>
    <t xml:space="preserve">Aufschlags-faktor</t>
  </si>
  <si>
    <t xml:space="preserve">Richtwerte Gastronomie</t>
  </si>
  <si>
    <t xml:space="preserve">Faktor Min</t>
  </si>
  <si>
    <t xml:space="preserve">Faktor Max</t>
  </si>
  <si>
    <t xml:space="preserve">WEQ-Ziel</t>
  </si>
  <si>
    <t xml:space="preserve">Fassbier</t>
  </si>
  <si>
    <t xml:space="preserve">17–25 %</t>
  </si>
  <si>
    <t xml:space="preserve">Flaschenbier</t>
  </si>
  <si>
    <t xml:space="preserve">20–33 %</t>
  </si>
  <si>
    <t xml:space="preserve">Wein / Sekt</t>
  </si>
  <si>
    <t xml:space="preserve">25–33 %</t>
  </si>
  <si>
    <t xml:space="preserve">14–25 %</t>
  </si>
  <si>
    <t xml:space="preserve">Kaffee/Heißgetr.</t>
  </si>
  <si>
    <t xml:space="preserve">10–20 %</t>
  </si>
  <si>
    <t xml:space="preserve">8–17 %</t>
  </si>
  <si>
    <t xml:space="preserve">MwSt.-Regelungen Deutschland (2025)</t>
  </si>
  <si>
    <t xml:space="preserve">19 %</t>
  </si>
  <si>
    <t xml:space="preserve">Alkohol, Bier, Wein, Spirituosen, Softdrinks, Säfte</t>
  </si>
  <si>
    <t xml:space="preserve">Energydrinks, alle alkoholhaltigen Getränke</t>
  </si>
  <si>
    <t xml:space="preserve"> 7 %</t>
  </si>
  <si>
    <t xml:space="preserve">Leitungswasser, Milch (rein), best. Lebensmittel</t>
  </si>
  <si>
    <t xml:space="preserve">Außer-Haus-Verkauf (seit 2024 wieder 19 %)</t>
  </si>
  <si>
    <t xml:space="preserve">Zentrale Formeln</t>
  </si>
  <si>
    <t xml:space="preserve">Portionen pro Gebinde</t>
  </si>
  <si>
    <t xml:space="preserve">Inhalt Gebinde (ml) / Portionsgröße (ml)</t>
  </si>
  <si>
    <t xml:space="preserve">Wareneinsatz pro Portion</t>
  </si>
  <si>
    <t xml:space="preserve">EK-Preis Gebinde / Portionen pro Gebinde</t>
  </si>
  <si>
    <t xml:space="preserve">Wareneinsatz inkl. Schwund</t>
  </si>
  <si>
    <t xml:space="preserve">Wareneinsatz x (1 + Schwundquote)</t>
  </si>
  <si>
    <t xml:space="preserve">Netto-VK</t>
  </si>
  <si>
    <t xml:space="preserve">Wareneinsatz (inkl. Schwund) x Aufschlagsfaktor</t>
  </si>
  <si>
    <t xml:space="preserve">Brutto-VK</t>
  </si>
  <si>
    <t xml:space="preserve">Netto-VK x (1 + MwSt.-Satz)</t>
  </si>
  <si>
    <t xml:space="preserve">Kartenpreis (gerundet)</t>
  </si>
  <si>
    <t xml:space="preserve">RUNDEN(Brutto-VK / 0,10; 0) x 0,10</t>
  </si>
  <si>
    <t xml:space="preserve">Deckungsbeitrag (netto)</t>
  </si>
  <si>
    <t xml:space="preserve">Kartenpreis / (1 + MwSt.) minus Wareneinsatz (inkl. Schwund)</t>
  </si>
  <si>
    <t xml:space="preserve">Wareneinsatz (inkl. Schwund) / (Kartenpreis / (1 + MwSt.)) x 100</t>
  </si>
  <si>
    <t xml:space="preserve">Einzelrechner – Schnellkalkulation für ein Getränk</t>
  </si>
  <si>
    <t xml:space="preserve">Eingaben (blau) anpassen – Ergebnisse werden sofort berechnet</t>
  </si>
  <si>
    <t xml:space="preserve">EINGABEN</t>
  </si>
  <si>
    <t xml:space="preserve">Bier (0,3 l)</t>
  </si>
  <si>
    <t xml:space="preserve">Freitext – Name des Getränks</t>
  </si>
  <si>
    <t xml:space="preserve">EK-Preis Gebinde (€, netto)</t>
  </si>
  <si>
    <t xml:space="preserve">Netto-Einkaufspreis des Gebindes</t>
  </si>
  <si>
    <t xml:space="preserve">Inhalt Gebinde (ml)</t>
  </si>
  <si>
    <t xml:space="preserve">Gesamtinhalt (z. B. 1000 ml = 1 Liter)</t>
  </si>
  <si>
    <t xml:space="preserve">Portionsgröße (ml)</t>
  </si>
  <si>
    <t xml:space="preserve">Portionsgröße pro Glas / Portion</t>
  </si>
  <si>
    <t xml:space="preserve">Schwundquote (%)</t>
  </si>
  <si>
    <t xml:space="preserve">Empfehlung: 3–8 % (Fassbier: 5–10 %)</t>
  </si>
  <si>
    <t xml:space="preserve">Aufschlagsfaktor</t>
  </si>
  <si>
    <t xml:space="preserve">Richtwert: Bier 4–6, Wein 3–4, Kaffee 5–10</t>
  </si>
  <si>
    <t xml:space="preserve">19 % Alkohol/Softdrinks | 7 % Wasser/Milch</t>
  </si>
  <si>
    <t xml:space="preserve">ERGEBNISSE</t>
  </si>
  <si>
    <t xml:space="preserve">Einkauf ÷ Portionen</t>
  </si>
  <si>
    <t xml:space="preserve">Wareneinsatz × (1 + Schwund)</t>
  </si>
  <si>
    <t xml:space="preserve">Netto-Verkaufspreis</t>
  </si>
  <si>
    <t xml:space="preserve">Wareneinsatz × Faktor</t>
  </si>
  <si>
    <t xml:space="preserve">Brutto-Verkaufspreis</t>
  </si>
  <si>
    <t xml:space="preserve">Netto-VK × (1 + MwSt.)</t>
  </si>
  <si>
    <t xml:space="preserve">Kartenpreis (gerundet 0,10 €)</t>
  </si>
  <si>
    <t xml:space="preserve">Empfohlener Endpreis</t>
  </si>
  <si>
    <t xml:space="preserve">Kartenpreis (netto) – Wareneinsatz</t>
  </si>
  <si>
    <t xml:space="preserve">DB-Anteil am VK (%)</t>
  </si>
  <si>
    <t xml:space="preserve">Deckungsbeitrag-Marge</t>
  </si>
  <si>
    <t xml:space="preserve">Wareneinsatzquote WEQ (%)</t>
  </si>
  <si>
    <t xml:space="preserve">Ziel: 20–35 %</t>
  </si>
  <si>
    <t xml:space="preserve">WEQ-Ampel:  Blau &lt; 20 % (Sehr gut)  |  Grün 20–35 % (Zielbereich)  |  Orange 35–40 % (Prüfen)  |  Rot &gt; 40 % (Zu hoch)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</si>
</sst>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&quot; €&quot;"/>
    <numFmt numFmtId="166" formatCode="#,##0"/>
    <numFmt numFmtId="167" formatCode="0.0%"/>
    <numFmt numFmtId="168" formatCode="0%"/>
    <numFmt numFmtId="169" formatCode="0.0"/>
    <numFmt numFmtId="170" formatCode="#,##0.00"/>
    <numFmt numFmtId="171" formatCode="0.0\%"/>
    <numFmt numFmtId="172" formatCode="0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40916C"/>
      <name val="Arial"/>
      <family val="0"/>
      <charset val="1"/>
    </font>
    <font>
      <i val="true"/>
      <sz val="9"/>
      <color rgb="FF555555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4"/>
      <color rgb="FF1A4731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1A4731"/>
      <name val="Courier New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A4731"/>
        <bgColor rgb="FF333300"/>
      </patternFill>
    </fill>
    <fill>
      <patternFill patternType="solid">
        <fgColor rgb="FF2D6A4F"/>
        <bgColor rgb="FF555555"/>
      </patternFill>
    </fill>
    <fill>
      <patternFill patternType="solid">
        <fgColor rgb="FF40916C"/>
        <bgColor rgb="FF2D6A4F"/>
      </patternFill>
    </fill>
    <fill>
      <patternFill patternType="solid">
        <fgColor rgb="FFD8F3DC"/>
        <bgColor rgb="FFCCFFCC"/>
      </patternFill>
    </fill>
    <fill>
      <patternFill patternType="solid">
        <fgColor rgb="FFFFFFFF"/>
        <bgColor rgb="FFF5F5F5"/>
      </patternFill>
    </fill>
    <fill>
      <patternFill patternType="solid">
        <fgColor rgb="FFFFFF00"/>
        <bgColor rgb="FFFFFF00"/>
      </patternFill>
    </fill>
    <fill>
      <patternFill patternType="solid">
        <fgColor rgb="FFF5F5F5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1A4731"/>
      </left>
      <right/>
      <top style="medium">
        <color rgb="FF1A4731"/>
      </top>
      <bottom style="medium">
        <color rgb="FF1A4731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CCE5FF"/>
        </patternFill>
      </fill>
    </dxf>
    <dxf>
      <fill>
        <patternFill>
          <bgColor rgb="FFFFD58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CCCCC"/>
      <rgbColor rgb="FF808080"/>
      <rgbColor rgb="FF9999FF"/>
      <rgbColor rgb="FF993366"/>
      <rgbColor rgb="FFF5F5F5"/>
      <rgbColor rgb="FFD8F3DC"/>
      <rgbColor rgb="FF660066"/>
      <rgbColor rgb="FFFF8080"/>
      <rgbColor rgb="FF0066CC"/>
      <rgbColor rgb="FFCCE5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4C69D"/>
      <rgbColor rgb="FFFFCCCC"/>
      <rgbColor rgb="FFCC99FF"/>
      <rgbColor rgb="FFFFD580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40916C"/>
      <rgbColor rgb="FF003300"/>
      <rgbColor rgb="FF333300"/>
      <rgbColor rgb="FF993300"/>
      <rgbColor rgb="FF993366"/>
      <rgbColor rgb="FF555555"/>
      <rgbColor rgb="FF1A473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4731"/>
    <pageSetUpPr fitToPage="false"/>
  </sheetPr>
  <dimension ref="A1:N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6"/>
    <col collapsed="false" customWidth="true" hidden="false" outlineLevel="0" max="7" min="4" style="0" width="14"/>
    <col collapsed="false" customWidth="true" hidden="false" outlineLevel="0" max="9" min="8" style="0" width="16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36" hidden="false" customHeight="true" outlineLevel="0" collapsed="false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customFormat="false" ht="18" hidden="false" customHeight="true" outlineLevel="0" collapsed="false">
      <c r="A5" s="5" t="s">
        <v>12</v>
      </c>
      <c r="B5" s="6" t="s">
        <v>13</v>
      </c>
      <c r="C5" s="7" t="n">
        <v>0.45</v>
      </c>
      <c r="D5" s="8" t="n">
        <v>300</v>
      </c>
      <c r="E5" s="8" t="n">
        <v>300</v>
      </c>
      <c r="F5" s="9" t="n">
        <v>0.07</v>
      </c>
      <c r="G5" s="10" t="n">
        <v>0.19</v>
      </c>
      <c r="H5" s="11" t="n">
        <v>4</v>
      </c>
      <c r="I5" s="11" t="n">
        <v>6</v>
      </c>
    </row>
    <row r="6" customFormat="false" ht="18" hidden="false" customHeight="true" outlineLevel="0" collapsed="false">
      <c r="A6" s="12" t="s">
        <v>14</v>
      </c>
      <c r="B6" s="13" t="s">
        <v>13</v>
      </c>
      <c r="C6" s="14" t="n">
        <v>0.7</v>
      </c>
      <c r="D6" s="15" t="n">
        <v>500</v>
      </c>
      <c r="E6" s="15" t="n">
        <v>500</v>
      </c>
      <c r="F6" s="16" t="n">
        <v>0.07</v>
      </c>
      <c r="G6" s="17" t="n">
        <v>0.19</v>
      </c>
      <c r="H6" s="18" t="n">
        <v>4</v>
      </c>
      <c r="I6" s="18" t="n">
        <v>6</v>
      </c>
    </row>
    <row r="7" customFormat="false" ht="18" hidden="false" customHeight="true" outlineLevel="0" collapsed="false">
      <c r="A7" s="5" t="s">
        <v>15</v>
      </c>
      <c r="B7" s="6" t="s">
        <v>13</v>
      </c>
      <c r="C7" s="7" t="n">
        <v>0.65</v>
      </c>
      <c r="D7" s="8" t="n">
        <v>330</v>
      </c>
      <c r="E7" s="8" t="n">
        <v>330</v>
      </c>
      <c r="F7" s="9" t="n">
        <v>0.03</v>
      </c>
      <c r="G7" s="10" t="n">
        <v>0.19</v>
      </c>
      <c r="H7" s="11" t="n">
        <v>3</v>
      </c>
      <c r="I7" s="11" t="n">
        <v>5</v>
      </c>
    </row>
    <row r="8" customFormat="false" ht="18" hidden="false" customHeight="true" outlineLevel="0" collapsed="false">
      <c r="A8" s="12" t="s">
        <v>16</v>
      </c>
      <c r="B8" s="13" t="s">
        <v>13</v>
      </c>
      <c r="C8" s="14" t="n">
        <v>0.85</v>
      </c>
      <c r="D8" s="15" t="n">
        <v>500</v>
      </c>
      <c r="E8" s="15" t="n">
        <v>500</v>
      </c>
      <c r="F8" s="16" t="n">
        <v>0.03</v>
      </c>
      <c r="G8" s="17" t="n">
        <v>0.19</v>
      </c>
      <c r="H8" s="18" t="n">
        <v>3</v>
      </c>
      <c r="I8" s="18" t="n">
        <v>5</v>
      </c>
    </row>
    <row r="9" customFormat="false" ht="18" hidden="false" customHeight="true" outlineLevel="0" collapsed="false">
      <c r="A9" s="5" t="s">
        <v>17</v>
      </c>
      <c r="B9" s="6" t="s">
        <v>18</v>
      </c>
      <c r="C9" s="7" t="n">
        <v>4.5</v>
      </c>
      <c r="D9" s="8" t="n">
        <v>750</v>
      </c>
      <c r="E9" s="8" t="n">
        <v>200</v>
      </c>
      <c r="F9" s="9" t="n">
        <v>0.04</v>
      </c>
      <c r="G9" s="10" t="n">
        <v>0.19</v>
      </c>
      <c r="H9" s="11" t="n">
        <v>3</v>
      </c>
      <c r="I9" s="11" t="n">
        <v>4</v>
      </c>
    </row>
    <row r="10" customFormat="false" ht="18" hidden="false" customHeight="true" outlineLevel="0" collapsed="false">
      <c r="A10" s="12" t="s">
        <v>19</v>
      </c>
      <c r="B10" s="13" t="s">
        <v>18</v>
      </c>
      <c r="C10" s="14" t="n">
        <v>5.2</v>
      </c>
      <c r="D10" s="15" t="n">
        <v>750</v>
      </c>
      <c r="E10" s="15" t="n">
        <v>200</v>
      </c>
      <c r="F10" s="16" t="n">
        <v>0.04</v>
      </c>
      <c r="G10" s="17" t="n">
        <v>0.19</v>
      </c>
      <c r="H10" s="18" t="n">
        <v>3</v>
      </c>
      <c r="I10" s="18" t="n">
        <v>4</v>
      </c>
    </row>
    <row r="11" customFormat="false" ht="18" hidden="false" customHeight="true" outlineLevel="0" collapsed="false">
      <c r="A11" s="5" t="s">
        <v>20</v>
      </c>
      <c r="B11" s="6" t="s">
        <v>18</v>
      </c>
      <c r="C11" s="7" t="n">
        <v>4.8</v>
      </c>
      <c r="D11" s="8" t="n">
        <v>750</v>
      </c>
      <c r="E11" s="8" t="n">
        <v>200</v>
      </c>
      <c r="F11" s="9" t="n">
        <v>0.04</v>
      </c>
      <c r="G11" s="10" t="n">
        <v>0.19</v>
      </c>
      <c r="H11" s="11" t="n">
        <v>3</v>
      </c>
      <c r="I11" s="11" t="n">
        <v>4</v>
      </c>
    </row>
    <row r="12" customFormat="false" ht="18" hidden="false" customHeight="true" outlineLevel="0" collapsed="false">
      <c r="A12" s="12" t="s">
        <v>21</v>
      </c>
      <c r="B12" s="13" t="s">
        <v>18</v>
      </c>
      <c r="C12" s="14" t="n">
        <v>6</v>
      </c>
      <c r="D12" s="15" t="n">
        <v>750</v>
      </c>
      <c r="E12" s="15" t="n">
        <v>100</v>
      </c>
      <c r="F12" s="16" t="n">
        <v>0.03</v>
      </c>
      <c r="G12" s="17" t="n">
        <v>0.19</v>
      </c>
      <c r="H12" s="18" t="n">
        <v>3</v>
      </c>
      <c r="I12" s="18" t="n">
        <v>5</v>
      </c>
    </row>
    <row r="13" customFormat="false" ht="18" hidden="false" customHeight="true" outlineLevel="0" collapsed="false">
      <c r="A13" s="5" t="s">
        <v>22</v>
      </c>
      <c r="B13" s="6" t="s">
        <v>23</v>
      </c>
      <c r="C13" s="7" t="n">
        <v>18</v>
      </c>
      <c r="D13" s="8" t="n">
        <v>700</v>
      </c>
      <c r="E13" s="8" t="n">
        <v>40</v>
      </c>
      <c r="F13" s="9" t="n">
        <v>0.03</v>
      </c>
      <c r="G13" s="10" t="n">
        <v>0.19</v>
      </c>
      <c r="H13" s="11" t="n">
        <v>4</v>
      </c>
      <c r="I13" s="11" t="n">
        <v>7</v>
      </c>
    </row>
    <row r="14" customFormat="false" ht="18" hidden="false" customHeight="true" outlineLevel="0" collapsed="false">
      <c r="A14" s="12" t="s">
        <v>24</v>
      </c>
      <c r="B14" s="13" t="s">
        <v>23</v>
      </c>
      <c r="C14" s="14" t="n">
        <v>12</v>
      </c>
      <c r="D14" s="15" t="n">
        <v>700</v>
      </c>
      <c r="E14" s="15" t="n">
        <v>40</v>
      </c>
      <c r="F14" s="16" t="n">
        <v>0.03</v>
      </c>
      <c r="G14" s="17" t="n">
        <v>0.19</v>
      </c>
      <c r="H14" s="18" t="n">
        <v>4</v>
      </c>
      <c r="I14" s="18" t="n">
        <v>7</v>
      </c>
    </row>
    <row r="15" customFormat="false" ht="18" hidden="false" customHeight="true" outlineLevel="0" collapsed="false">
      <c r="A15" s="5" t="s">
        <v>25</v>
      </c>
      <c r="B15" s="6" t="s">
        <v>23</v>
      </c>
      <c r="C15" s="7" t="n">
        <v>14</v>
      </c>
      <c r="D15" s="8" t="n">
        <v>700</v>
      </c>
      <c r="E15" s="8" t="n">
        <v>40</v>
      </c>
      <c r="F15" s="9" t="n">
        <v>0.03</v>
      </c>
      <c r="G15" s="10" t="n">
        <v>0.19</v>
      </c>
      <c r="H15" s="11" t="n">
        <v>4</v>
      </c>
      <c r="I15" s="11" t="n">
        <v>7</v>
      </c>
    </row>
    <row r="16" customFormat="false" ht="18" hidden="false" customHeight="true" outlineLevel="0" collapsed="false">
      <c r="A16" s="12" t="s">
        <v>26</v>
      </c>
      <c r="B16" s="13" t="s">
        <v>23</v>
      </c>
      <c r="C16" s="14" t="n">
        <v>16</v>
      </c>
      <c r="D16" s="15" t="n">
        <v>700</v>
      </c>
      <c r="E16" s="15" t="n">
        <v>40</v>
      </c>
      <c r="F16" s="16" t="n">
        <v>0.03</v>
      </c>
      <c r="G16" s="17" t="n">
        <v>0.19</v>
      </c>
      <c r="H16" s="18" t="n">
        <v>4</v>
      </c>
      <c r="I16" s="18" t="n">
        <v>7</v>
      </c>
    </row>
    <row r="17" customFormat="false" ht="18" hidden="false" customHeight="true" outlineLevel="0" collapsed="false">
      <c r="A17" s="5" t="s">
        <v>27</v>
      </c>
      <c r="B17" s="6" t="s">
        <v>28</v>
      </c>
      <c r="C17" s="7" t="n">
        <v>0.55</v>
      </c>
      <c r="D17" s="8" t="n">
        <v>330</v>
      </c>
      <c r="E17" s="8" t="n">
        <v>330</v>
      </c>
      <c r="F17" s="9" t="n">
        <v>0.02</v>
      </c>
      <c r="G17" s="10" t="n">
        <v>0.19</v>
      </c>
      <c r="H17" s="11" t="n">
        <v>3</v>
      </c>
      <c r="I17" s="11" t="n">
        <v>5</v>
      </c>
    </row>
    <row r="18" customFormat="false" ht="18" hidden="false" customHeight="true" outlineLevel="0" collapsed="false">
      <c r="A18" s="12" t="s">
        <v>29</v>
      </c>
      <c r="B18" s="13" t="s">
        <v>28</v>
      </c>
      <c r="C18" s="14" t="n">
        <v>1.2</v>
      </c>
      <c r="D18" s="15" t="n">
        <v>1000</v>
      </c>
      <c r="E18" s="15" t="n">
        <v>200</v>
      </c>
      <c r="F18" s="16" t="n">
        <v>0.03</v>
      </c>
      <c r="G18" s="17" t="n">
        <v>0.19</v>
      </c>
      <c r="H18" s="18" t="n">
        <v>3</v>
      </c>
      <c r="I18" s="18" t="n">
        <v>5</v>
      </c>
    </row>
    <row r="19" customFormat="false" ht="18" hidden="false" customHeight="true" outlineLevel="0" collapsed="false">
      <c r="A19" s="5" t="s">
        <v>30</v>
      </c>
      <c r="B19" s="6" t="s">
        <v>28</v>
      </c>
      <c r="C19" s="7" t="n">
        <v>0.45</v>
      </c>
      <c r="D19" s="8" t="n">
        <v>1000</v>
      </c>
      <c r="E19" s="8" t="n">
        <v>300</v>
      </c>
      <c r="F19" s="9" t="n">
        <v>0.03</v>
      </c>
      <c r="G19" s="10" t="n">
        <v>0.19</v>
      </c>
      <c r="H19" s="11" t="n">
        <v>3</v>
      </c>
      <c r="I19" s="11" t="n">
        <v>5</v>
      </c>
    </row>
    <row r="20" customFormat="false" ht="18" hidden="false" customHeight="true" outlineLevel="0" collapsed="false">
      <c r="A20" s="12" t="s">
        <v>31</v>
      </c>
      <c r="B20" s="13" t="s">
        <v>28</v>
      </c>
      <c r="C20" s="14" t="n">
        <v>0.9</v>
      </c>
      <c r="D20" s="15" t="n">
        <v>250</v>
      </c>
      <c r="E20" s="15" t="n">
        <v>250</v>
      </c>
      <c r="F20" s="16" t="n">
        <v>0.02</v>
      </c>
      <c r="G20" s="17" t="n">
        <v>0.19</v>
      </c>
      <c r="H20" s="18" t="n">
        <v>3</v>
      </c>
      <c r="I20" s="18" t="n">
        <v>4</v>
      </c>
    </row>
    <row r="21" customFormat="false" ht="18" hidden="false" customHeight="true" outlineLevel="0" collapsed="false">
      <c r="A21" s="5" t="s">
        <v>32</v>
      </c>
      <c r="B21" s="6" t="s">
        <v>33</v>
      </c>
      <c r="C21" s="7" t="n">
        <v>0.18</v>
      </c>
      <c r="D21" s="8" t="n">
        <v>1000</v>
      </c>
      <c r="E21" s="8" t="n">
        <v>250</v>
      </c>
      <c r="F21" s="9" t="n">
        <v>0.02</v>
      </c>
      <c r="G21" s="10" t="n">
        <v>0.19</v>
      </c>
      <c r="H21" s="11" t="n">
        <v>6</v>
      </c>
      <c r="I21" s="11" t="n">
        <v>12</v>
      </c>
    </row>
    <row r="22" customFormat="false" ht="18" hidden="false" customHeight="true" outlineLevel="0" collapsed="false">
      <c r="A22" s="12" t="s">
        <v>34</v>
      </c>
      <c r="B22" s="13" t="s">
        <v>33</v>
      </c>
      <c r="C22" s="14" t="n">
        <v>0.22</v>
      </c>
      <c r="D22" s="15" t="n">
        <v>1000</v>
      </c>
      <c r="E22" s="15" t="n">
        <v>500</v>
      </c>
      <c r="F22" s="16" t="n">
        <v>0.02</v>
      </c>
      <c r="G22" s="17" t="n">
        <v>0.19</v>
      </c>
      <c r="H22" s="18" t="n">
        <v>6</v>
      </c>
      <c r="I22" s="18" t="n">
        <v>12</v>
      </c>
    </row>
    <row r="23" customFormat="false" ht="18" hidden="false" customHeight="true" outlineLevel="0" collapsed="false">
      <c r="A23" s="5" t="s">
        <v>35</v>
      </c>
      <c r="B23" s="6" t="s">
        <v>36</v>
      </c>
      <c r="C23" s="7" t="n">
        <v>0.18</v>
      </c>
      <c r="D23" s="8" t="n">
        <v>1</v>
      </c>
      <c r="E23" s="8" t="n">
        <v>1</v>
      </c>
      <c r="F23" s="9" t="n">
        <v>0.05</v>
      </c>
      <c r="G23" s="10" t="n">
        <v>0.19</v>
      </c>
      <c r="H23" s="11" t="n">
        <v>5</v>
      </c>
      <c r="I23" s="11" t="n">
        <v>10</v>
      </c>
    </row>
    <row r="24" customFormat="false" ht="18" hidden="false" customHeight="true" outlineLevel="0" collapsed="false">
      <c r="A24" s="12" t="s">
        <v>37</v>
      </c>
      <c r="B24" s="13" t="s">
        <v>36</v>
      </c>
      <c r="C24" s="14" t="n">
        <v>0.35</v>
      </c>
      <c r="D24" s="15" t="n">
        <v>1</v>
      </c>
      <c r="E24" s="15" t="n">
        <v>1</v>
      </c>
      <c r="F24" s="16" t="n">
        <v>0.05</v>
      </c>
      <c r="G24" s="17" t="n">
        <v>0.19</v>
      </c>
      <c r="H24" s="18" t="n">
        <v>5</v>
      </c>
      <c r="I24" s="18" t="n">
        <v>10</v>
      </c>
    </row>
    <row r="25" customFormat="false" ht="18" hidden="false" customHeight="true" outlineLevel="0" collapsed="false">
      <c r="A25" s="5" t="s">
        <v>38</v>
      </c>
      <c r="B25" s="6" t="s">
        <v>36</v>
      </c>
      <c r="C25" s="7" t="n">
        <v>0.45</v>
      </c>
      <c r="D25" s="8" t="n">
        <v>1</v>
      </c>
      <c r="E25" s="8" t="n">
        <v>1</v>
      </c>
      <c r="F25" s="9" t="n">
        <v>0.05</v>
      </c>
      <c r="G25" s="10" t="n">
        <v>0.19</v>
      </c>
      <c r="H25" s="11" t="n">
        <v>5</v>
      </c>
      <c r="I25" s="11" t="n">
        <v>10</v>
      </c>
    </row>
    <row r="26" customFormat="false" ht="18" hidden="false" customHeight="true" outlineLevel="0" collapsed="false">
      <c r="A26" s="12" t="s">
        <v>39</v>
      </c>
      <c r="B26" s="13" t="s">
        <v>36</v>
      </c>
      <c r="C26" s="14" t="n">
        <v>0.3</v>
      </c>
      <c r="D26" s="15" t="n">
        <v>1</v>
      </c>
      <c r="E26" s="15" t="n">
        <v>1</v>
      </c>
      <c r="F26" s="16" t="n">
        <v>0.03</v>
      </c>
      <c r="G26" s="17" t="n">
        <v>0.07</v>
      </c>
      <c r="H26" s="18" t="n">
        <v>5</v>
      </c>
      <c r="I26" s="18" t="n">
        <v>10</v>
      </c>
    </row>
    <row r="27" customFormat="false" ht="18" hidden="false" customHeight="true" outlineLevel="0" collapsed="false">
      <c r="A27" s="5" t="s">
        <v>40</v>
      </c>
      <c r="B27" s="6" t="s">
        <v>41</v>
      </c>
      <c r="C27" s="7" t="n">
        <v>2.2</v>
      </c>
      <c r="D27" s="8" t="n">
        <v>1</v>
      </c>
      <c r="E27" s="8" t="n">
        <v>1</v>
      </c>
      <c r="F27" s="9" t="n">
        <v>0.06</v>
      </c>
      <c r="G27" s="10" t="n">
        <v>0.19</v>
      </c>
      <c r="H27" s="11" t="n">
        <v>4</v>
      </c>
      <c r="I27" s="11" t="n">
        <v>7</v>
      </c>
    </row>
    <row r="28" customFormat="false" ht="18" hidden="false" customHeight="true" outlineLevel="0" collapsed="false">
      <c r="A28" s="12" t="s">
        <v>42</v>
      </c>
      <c r="B28" s="13" t="s">
        <v>41</v>
      </c>
      <c r="C28" s="14" t="n">
        <v>2.8</v>
      </c>
      <c r="D28" s="15" t="n">
        <v>1</v>
      </c>
      <c r="E28" s="15" t="n">
        <v>1</v>
      </c>
      <c r="F28" s="16" t="n">
        <v>0.05</v>
      </c>
      <c r="G28" s="17" t="n">
        <v>0.19</v>
      </c>
      <c r="H28" s="18" t="n">
        <v>4</v>
      </c>
      <c r="I28" s="18" t="n">
        <v>7</v>
      </c>
    </row>
    <row r="29" customFormat="false" ht="18" hidden="false" customHeight="true" outlineLevel="0" collapsed="false">
      <c r="A29" s="5" t="s">
        <v>43</v>
      </c>
      <c r="B29" s="6" t="s">
        <v>41</v>
      </c>
      <c r="C29" s="7" t="n">
        <v>2.5</v>
      </c>
      <c r="D29" s="8" t="n">
        <v>1</v>
      </c>
      <c r="E29" s="8" t="n">
        <v>1</v>
      </c>
      <c r="F29" s="9" t="n">
        <v>0.05</v>
      </c>
      <c r="G29" s="10" t="n">
        <v>0.19</v>
      </c>
      <c r="H29" s="11" t="n">
        <v>4</v>
      </c>
      <c r="I29" s="11" t="n">
        <v>7</v>
      </c>
    </row>
    <row r="30" customFormat="false" ht="18" hidden="false" customHeight="true" outlineLevel="0" collapsed="false">
      <c r="A30" s="12" t="s">
        <v>44</v>
      </c>
      <c r="B30" s="13" t="s">
        <v>41</v>
      </c>
      <c r="C30" s="14" t="n">
        <v>2.1</v>
      </c>
      <c r="D30" s="15" t="n">
        <v>1</v>
      </c>
      <c r="E30" s="15" t="n">
        <v>1</v>
      </c>
      <c r="F30" s="16" t="n">
        <v>0.06</v>
      </c>
      <c r="G30" s="17" t="n">
        <v>0.19</v>
      </c>
      <c r="H30" s="18" t="n">
        <v>4</v>
      </c>
      <c r="I30" s="18" t="n">
        <v>7</v>
      </c>
    </row>
    <row r="33" customFormat="false" ht="15" hidden="false" customHeight="true" outlineLevel="0" collapsed="false">
      <c r="A33" s="19" t="s">
        <v>45</v>
      </c>
      <c r="B33" s="19"/>
      <c r="C33" s="19"/>
      <c r="D33" s="19"/>
      <c r="E33" s="19"/>
      <c r="F33" s="19"/>
      <c r="G33" s="19"/>
      <c r="H33" s="19"/>
      <c r="I33" s="19"/>
    </row>
    <row r="34" customFormat="false" ht="15" hidden="false" customHeight="true" outlineLevel="0" collapsed="false">
      <c r="A34" s="20" t="s">
        <v>46</v>
      </c>
      <c r="B34" s="20"/>
      <c r="C34" s="20"/>
      <c r="D34" s="20"/>
      <c r="E34" s="20"/>
      <c r="F34" s="20"/>
      <c r="G34" s="20"/>
      <c r="H34" s="20"/>
      <c r="I34" s="20"/>
    </row>
  </sheetData>
  <mergeCells count="5">
    <mergeCell ref="A1:N1"/>
    <mergeCell ref="A2:N2"/>
    <mergeCell ref="A3:N3"/>
    <mergeCell ref="A33:I33"/>
    <mergeCell ref="A34:I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6A4F"/>
    <pageSetUpPr fitToPage="false"/>
  </sheetPr>
  <dimension ref="A1:O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4"/>
    <col collapsed="false" customWidth="true" hidden="false" outlineLevel="0" max="5" min="4" style="0" width="15"/>
    <col collapsed="false" customWidth="true" hidden="false" outlineLevel="0" max="7" min="6" style="0" width="14"/>
    <col collapsed="false" customWidth="true" hidden="false" outlineLevel="0" max="11" min="8" style="0" width="15"/>
    <col collapsed="false" customWidth="true" hidden="false" outlineLevel="0" max="13" min="12" style="0" width="14"/>
    <col collapsed="false" customWidth="true" hidden="false" outlineLevel="0" max="14" min="14" style="0" width="13"/>
    <col collapsed="false" customWidth="true" hidden="false" outlineLevel="0" max="15" min="15" style="0" width="16"/>
  </cols>
  <sheetData>
    <row r="1" customFormat="false" ht="27.75" hidden="false" customHeight="true" outlineLevel="0" collapsed="false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.75" hidden="false" customHeight="true" outlineLevel="0" collapsed="false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8" hidden="false" customHeight="true" outlineLevel="0" collapsed="false">
      <c r="A4" s="21" t="s">
        <v>50</v>
      </c>
      <c r="B4" s="21"/>
      <c r="C4" s="21" t="s">
        <v>51</v>
      </c>
      <c r="D4" s="21"/>
      <c r="E4" s="21"/>
      <c r="F4" s="21"/>
      <c r="G4" s="21" t="s">
        <v>52</v>
      </c>
      <c r="H4" s="21"/>
      <c r="I4" s="21"/>
      <c r="J4" s="21"/>
      <c r="K4" s="21" t="s">
        <v>53</v>
      </c>
      <c r="L4" s="21"/>
      <c r="M4" s="21" t="s">
        <v>54</v>
      </c>
      <c r="N4" s="21"/>
      <c r="O4" s="21"/>
    </row>
    <row r="5" customFormat="false" ht="39.75" hidden="false" customHeight="true" outlineLevel="0" collapsed="false">
      <c r="A5" s="4" t="s">
        <v>3</v>
      </c>
      <c r="B5" s="4" t="s">
        <v>4</v>
      </c>
      <c r="C5" s="4" t="s">
        <v>55</v>
      </c>
      <c r="D5" s="4" t="s">
        <v>56</v>
      </c>
      <c r="E5" s="4" t="s">
        <v>57</v>
      </c>
      <c r="F5" s="4" t="s">
        <v>9</v>
      </c>
      <c r="G5" s="4" t="s">
        <v>58</v>
      </c>
      <c r="H5" s="4" t="s">
        <v>59</v>
      </c>
      <c r="I5" s="4" t="s">
        <v>60</v>
      </c>
      <c r="J5" s="4" t="s">
        <v>61</v>
      </c>
      <c r="K5" s="4" t="s">
        <v>62</v>
      </c>
      <c r="L5" s="4" t="s">
        <v>63</v>
      </c>
      <c r="M5" s="4" t="s">
        <v>64</v>
      </c>
      <c r="N5" s="4" t="s">
        <v>65</v>
      </c>
      <c r="O5" s="4" t="s">
        <v>66</v>
      </c>
    </row>
    <row r="6" customFormat="false" ht="18" hidden="false" customHeight="true" outlineLevel="0" collapsed="false">
      <c r="A6" s="22" t="str">
        <f aca="false">Stammdaten!A5</f>
        <v>Fassbier (0,3 l)</v>
      </c>
      <c r="B6" s="23" t="str">
        <f aca="false">Stammdaten!B5</f>
        <v>Bier</v>
      </c>
      <c r="C6" s="24" t="n">
        <f aca="false">IF(Stammdaten!D5=1,1,Stammdaten!D5/Stammdaten!E5)</f>
        <v>1</v>
      </c>
      <c r="D6" s="25" t="n">
        <f aca="false">Stammdaten!C5/C6</f>
        <v>0.45</v>
      </c>
      <c r="E6" s="25" t="n">
        <f aca="false">D6*(1+Stammdaten!F5)</f>
        <v>0.4815</v>
      </c>
      <c r="F6" s="26" t="n">
        <f aca="false">Stammdaten!G5</f>
        <v>0.19</v>
      </c>
      <c r="G6" s="27" t="n">
        <v>5</v>
      </c>
      <c r="H6" s="25" t="n">
        <f aca="false">E6*G6</f>
        <v>2.4075</v>
      </c>
      <c r="I6" s="25" t="n">
        <f aca="false">H6*(1+F6)</f>
        <v>2.864925</v>
      </c>
      <c r="J6" s="28" t="n">
        <f aca="false">ROUND(I6/0.1,0)*0.1</f>
        <v>2.9</v>
      </c>
      <c r="K6" s="25" t="n">
        <f aca="false">J6/(1+F6)-E6</f>
        <v>1.95547478991597</v>
      </c>
      <c r="L6" s="29" t="n">
        <f aca="false">IF(J6=0,"-",K6/(J6/(1+F6)))</f>
        <v>0.802418965517241</v>
      </c>
      <c r="M6" s="30" t="n">
        <f aca="false">IF(J6=0,"-",E6/(J6/(1+F6))*100)</f>
        <v>19.7581034482759</v>
      </c>
      <c r="N6" s="6" t="str">
        <f aca="false">IF(M6="","-",IF(M6&lt;20,"Sehr gut",IF(M6&lt;=35,"Gut",IF(M6&lt;=40,"Prüfen","Zu hoch"))))</f>
        <v>Sehr gut</v>
      </c>
      <c r="O6" s="31" t="str">
        <f aca="false">TEXT(ROUND(E6*Stammdaten!H5*(1+F6)/0.1,0)*0.1,"0.00")&amp;"€ – "&amp;TEXT(ROUND(E6*Stammdaten!I5*(1+F6)/0.1,0)*0.1,"0.00")&amp;"€"</f>
        <v>2.30€ – 3.40€</v>
      </c>
    </row>
    <row r="7" customFormat="false" ht="18" hidden="false" customHeight="true" outlineLevel="0" collapsed="false">
      <c r="A7" s="32" t="str">
        <f aca="false">Stammdaten!A6</f>
        <v>Fassbier (0,5 l)</v>
      </c>
      <c r="B7" s="33" t="str">
        <f aca="false">Stammdaten!B6</f>
        <v>Bier</v>
      </c>
      <c r="C7" s="34" t="n">
        <f aca="false">IF(Stammdaten!D6=1,1,Stammdaten!D6/Stammdaten!E6)</f>
        <v>1</v>
      </c>
      <c r="D7" s="35" t="n">
        <f aca="false">Stammdaten!C6/C7</f>
        <v>0.7</v>
      </c>
      <c r="E7" s="35" t="n">
        <f aca="false">D7*(1+Stammdaten!F6)</f>
        <v>0.749</v>
      </c>
      <c r="F7" s="36" t="n">
        <f aca="false">Stammdaten!G6</f>
        <v>0.19</v>
      </c>
      <c r="G7" s="18" t="n">
        <v>5</v>
      </c>
      <c r="H7" s="35" t="n">
        <f aca="false">E7*G7</f>
        <v>3.745</v>
      </c>
      <c r="I7" s="35" t="n">
        <f aca="false">H7*(1+F7)</f>
        <v>4.45655</v>
      </c>
      <c r="J7" s="37" t="n">
        <f aca="false">ROUND(I7/0.1,0)*0.1</f>
        <v>4.5</v>
      </c>
      <c r="K7" s="35" t="n">
        <f aca="false">J7/(1+F7)-E7</f>
        <v>3.03251260504202</v>
      </c>
      <c r="L7" s="38" t="n">
        <f aca="false">IF(J7=0,"-",K7/(J7/(1+F7)))</f>
        <v>0.801931111111111</v>
      </c>
      <c r="M7" s="39" t="n">
        <f aca="false">IF(J7=0,"-",E7/(J7/(1+F7))*100)</f>
        <v>19.8068888888889</v>
      </c>
      <c r="N7" s="13" t="str">
        <f aca="false">IF(M7="","-",IF(M7&lt;20,"Sehr gut",IF(M7&lt;=35,"Gut",IF(M7&lt;=40,"Prüfen","Zu hoch"))))</f>
        <v>Sehr gut</v>
      </c>
      <c r="O7" s="40" t="str">
        <f aca="false">TEXT(ROUND(E7*Stammdaten!H6*(1+F7)/0.1,0)*0.1,"0.00")&amp;"€ – "&amp;TEXT(ROUND(E7*Stammdaten!I6*(1+F7)/0.1,0)*0.1,"0.00")&amp;"€"</f>
        <v>3.60€ – 5.30€</v>
      </c>
    </row>
    <row r="8" customFormat="false" ht="18" hidden="false" customHeight="true" outlineLevel="0" collapsed="false">
      <c r="A8" s="22" t="str">
        <f aca="false">Stammdaten!A7</f>
        <v>Flaschenbier (0,33 l)</v>
      </c>
      <c r="B8" s="23" t="str">
        <f aca="false">Stammdaten!B7</f>
        <v>Bier</v>
      </c>
      <c r="C8" s="24" t="n">
        <f aca="false">IF(Stammdaten!D7=1,1,Stammdaten!D7/Stammdaten!E7)</f>
        <v>1</v>
      </c>
      <c r="D8" s="25" t="n">
        <f aca="false">Stammdaten!C7/C8</f>
        <v>0.65</v>
      </c>
      <c r="E8" s="25" t="n">
        <f aca="false">D8*(1+Stammdaten!F7)</f>
        <v>0.6695</v>
      </c>
      <c r="F8" s="26" t="n">
        <f aca="false">Stammdaten!G7</f>
        <v>0.19</v>
      </c>
      <c r="G8" s="11" t="n">
        <v>4</v>
      </c>
      <c r="H8" s="25" t="n">
        <f aca="false">E8*G8</f>
        <v>2.678</v>
      </c>
      <c r="I8" s="25" t="n">
        <f aca="false">H8*(1+F8)</f>
        <v>3.18682</v>
      </c>
      <c r="J8" s="28" t="n">
        <f aca="false">ROUND(I8/0.1,0)*0.1</f>
        <v>3.2</v>
      </c>
      <c r="K8" s="25" t="n">
        <f aca="false">J8/(1+F8)-E8</f>
        <v>2.0195756302521</v>
      </c>
      <c r="L8" s="29" t="n">
        <f aca="false">IF(J8=0,"-",K8/(J8/(1+F8)))</f>
        <v>0.7510296875</v>
      </c>
      <c r="M8" s="30" t="n">
        <f aca="false">IF(J8=0,"-",E8/(J8/(1+F8))*100)</f>
        <v>24.89703125</v>
      </c>
      <c r="N8" s="6" t="str">
        <f aca="false">IF(M8="","-",IF(M8&lt;20,"Sehr gut",IF(M8&lt;=35,"Gut",IF(M8&lt;=40,"Prüfen","Zu hoch"))))</f>
        <v>Gut</v>
      </c>
      <c r="O8" s="31" t="str">
        <f aca="false">TEXT(ROUND(E8*Stammdaten!H7*(1+F8)/0.1,0)*0.1,"0.00")&amp;"€ – "&amp;TEXT(ROUND(E8*Stammdaten!I7*(1+F8)/0.1,0)*0.1,"0.00")&amp;"€"</f>
        <v>2.40€ – 4.00€</v>
      </c>
    </row>
    <row r="9" customFormat="false" ht="18" hidden="false" customHeight="true" outlineLevel="0" collapsed="false">
      <c r="A9" s="32" t="str">
        <f aca="false">Stammdaten!A8</f>
        <v>Flaschenbier (0,5 l)</v>
      </c>
      <c r="B9" s="33" t="str">
        <f aca="false">Stammdaten!B8</f>
        <v>Bier</v>
      </c>
      <c r="C9" s="34" t="n">
        <f aca="false">IF(Stammdaten!D8=1,1,Stammdaten!D8/Stammdaten!E8)</f>
        <v>1</v>
      </c>
      <c r="D9" s="35" t="n">
        <f aca="false">Stammdaten!C8/C9</f>
        <v>0.85</v>
      </c>
      <c r="E9" s="35" t="n">
        <f aca="false">D9*(1+Stammdaten!F8)</f>
        <v>0.8755</v>
      </c>
      <c r="F9" s="36" t="n">
        <f aca="false">Stammdaten!G8</f>
        <v>0.19</v>
      </c>
      <c r="G9" s="18" t="n">
        <v>4</v>
      </c>
      <c r="H9" s="35" t="n">
        <f aca="false">E9*G9</f>
        <v>3.502</v>
      </c>
      <c r="I9" s="35" t="n">
        <f aca="false">H9*(1+F9)</f>
        <v>4.16738</v>
      </c>
      <c r="J9" s="37" t="n">
        <f aca="false">ROUND(I9/0.1,0)*0.1</f>
        <v>4.2</v>
      </c>
      <c r="K9" s="35" t="n">
        <f aca="false">J9/(1+F9)-E9</f>
        <v>2.65391176470588</v>
      </c>
      <c r="L9" s="38" t="n">
        <f aca="false">IF(J9=0,"-",K9/(J9/(1+F9)))</f>
        <v>0.751941666666667</v>
      </c>
      <c r="M9" s="39" t="n">
        <f aca="false">IF(J9=0,"-",E9/(J9/(1+F9))*100)</f>
        <v>24.8058333333333</v>
      </c>
      <c r="N9" s="13" t="str">
        <f aca="false">IF(M9="","-",IF(M9&lt;20,"Sehr gut",IF(M9&lt;=35,"Gut",IF(M9&lt;=40,"Prüfen","Zu hoch"))))</f>
        <v>Gut</v>
      </c>
      <c r="O9" s="40" t="str">
        <f aca="false">TEXT(ROUND(E9*Stammdaten!H8*(1+F9)/0.1,0)*0.1,"0.00")&amp;"€ – "&amp;TEXT(ROUND(E9*Stammdaten!I8*(1+F9)/0.1,0)*0.1,"0.00")&amp;"€"</f>
        <v>3.10€ – 5.20€</v>
      </c>
    </row>
    <row r="10" customFormat="false" ht="18" hidden="false" customHeight="true" outlineLevel="0" collapsed="false">
      <c r="A10" s="22" t="str">
        <f aca="false">Stammdaten!A9</f>
        <v>Weißwein (0,2 l)</v>
      </c>
      <c r="B10" s="23" t="str">
        <f aca="false">Stammdaten!B9</f>
        <v>Wein/Sekt</v>
      </c>
      <c r="C10" s="24" t="n">
        <f aca="false">IF(Stammdaten!D9=1,1,Stammdaten!D9/Stammdaten!E9)</f>
        <v>3.75</v>
      </c>
      <c r="D10" s="25" t="n">
        <f aca="false">Stammdaten!C9/C10</f>
        <v>1.2</v>
      </c>
      <c r="E10" s="25" t="n">
        <f aca="false">D10*(1+Stammdaten!F9)</f>
        <v>1.248</v>
      </c>
      <c r="F10" s="26" t="n">
        <f aca="false">Stammdaten!G9</f>
        <v>0.19</v>
      </c>
      <c r="G10" s="11" t="n">
        <v>3.5</v>
      </c>
      <c r="H10" s="25" t="n">
        <f aca="false">E10*G10</f>
        <v>4.368</v>
      </c>
      <c r="I10" s="25" t="n">
        <f aca="false">H10*(1+F10)</f>
        <v>5.19792</v>
      </c>
      <c r="J10" s="28" t="n">
        <f aca="false">ROUND(I10/0.1,0)*0.1</f>
        <v>5.2</v>
      </c>
      <c r="K10" s="25" t="n">
        <f aca="false">J10/(1+F10)-E10</f>
        <v>3.12174789915966</v>
      </c>
      <c r="L10" s="29" t="n">
        <f aca="false">IF(J10=0,"-",K10/(J10/(1+F10)))</f>
        <v>0.7144</v>
      </c>
      <c r="M10" s="30" t="n">
        <f aca="false">IF(J10=0,"-",E10/(J10/(1+F10))*100)</f>
        <v>28.56</v>
      </c>
      <c r="N10" s="6" t="str">
        <f aca="false">IF(M10="","-",IF(M10&lt;20,"Sehr gut",IF(M10&lt;=35,"Gut",IF(M10&lt;=40,"Prüfen","Zu hoch"))))</f>
        <v>Gut</v>
      </c>
      <c r="O10" s="31" t="str">
        <f aca="false">TEXT(ROUND(E10*Stammdaten!H9*(1+F10)/0.1,0)*0.1,"0.00")&amp;"€ – "&amp;TEXT(ROUND(E10*Stammdaten!I9*(1+F10)/0.1,0)*0.1,"0.00")&amp;"€"</f>
        <v>4.50€ – 5.90€</v>
      </c>
    </row>
    <row r="11" customFormat="false" ht="18" hidden="false" customHeight="true" outlineLevel="0" collapsed="false">
      <c r="A11" s="32" t="str">
        <f aca="false">Stammdaten!A10</f>
        <v>Rotwein (0,2 l)</v>
      </c>
      <c r="B11" s="33" t="str">
        <f aca="false">Stammdaten!B10</f>
        <v>Wein/Sekt</v>
      </c>
      <c r="C11" s="34" t="n">
        <f aca="false">IF(Stammdaten!D10=1,1,Stammdaten!D10/Stammdaten!E10)</f>
        <v>3.75</v>
      </c>
      <c r="D11" s="35" t="n">
        <f aca="false">Stammdaten!C10/C11</f>
        <v>1.38666666666667</v>
      </c>
      <c r="E11" s="35" t="n">
        <f aca="false">D11*(1+Stammdaten!F10)</f>
        <v>1.44213333333333</v>
      </c>
      <c r="F11" s="36" t="n">
        <f aca="false">Stammdaten!G10</f>
        <v>0.19</v>
      </c>
      <c r="G11" s="18" t="n">
        <v>3.5</v>
      </c>
      <c r="H11" s="35" t="n">
        <f aca="false">E11*G11</f>
        <v>5.04746666666667</v>
      </c>
      <c r="I11" s="35" t="n">
        <f aca="false">H11*(1+F11)</f>
        <v>6.00648533333333</v>
      </c>
      <c r="J11" s="37" t="n">
        <f aca="false">ROUND(I11/0.1,0)*0.1</f>
        <v>6</v>
      </c>
      <c r="K11" s="35" t="n">
        <f aca="false">J11/(1+F11)-E11</f>
        <v>3.59988347338936</v>
      </c>
      <c r="L11" s="38" t="n">
        <f aca="false">IF(J11=0,"-",K11/(J11/(1+F11)))</f>
        <v>0.713976888888889</v>
      </c>
      <c r="M11" s="39" t="n">
        <f aca="false">IF(J11=0,"-",E11/(J11/(1+F11))*100)</f>
        <v>28.6023111111111</v>
      </c>
      <c r="N11" s="13" t="str">
        <f aca="false">IF(M11="","-",IF(M11&lt;20,"Sehr gut",IF(M11&lt;=35,"Gut",IF(M11&lt;=40,"Prüfen","Zu hoch"))))</f>
        <v>Gut</v>
      </c>
      <c r="O11" s="40" t="str">
        <f aca="false">TEXT(ROUND(E11*Stammdaten!H10*(1+F11)/0.1,0)*0.1,"0.00")&amp;"€ – "&amp;TEXT(ROUND(E11*Stammdaten!I10*(1+F11)/0.1,0)*0.1,"0.00")&amp;"€"</f>
        <v>5.10€ – 6.90€</v>
      </c>
    </row>
    <row r="12" customFormat="false" ht="18" hidden="false" customHeight="true" outlineLevel="0" collapsed="false">
      <c r="A12" s="22" t="str">
        <f aca="false">Stammdaten!A11</f>
        <v>Roséwein (0,2 l)</v>
      </c>
      <c r="B12" s="23" t="str">
        <f aca="false">Stammdaten!B11</f>
        <v>Wein/Sekt</v>
      </c>
      <c r="C12" s="24" t="n">
        <f aca="false">IF(Stammdaten!D11=1,1,Stammdaten!D11/Stammdaten!E11)</f>
        <v>3.75</v>
      </c>
      <c r="D12" s="25" t="n">
        <f aca="false">Stammdaten!C11/C12</f>
        <v>1.28</v>
      </c>
      <c r="E12" s="25" t="n">
        <f aca="false">D12*(1+Stammdaten!F11)</f>
        <v>1.3312</v>
      </c>
      <c r="F12" s="26" t="n">
        <f aca="false">Stammdaten!G11</f>
        <v>0.19</v>
      </c>
      <c r="G12" s="11" t="n">
        <v>3.5</v>
      </c>
      <c r="H12" s="25" t="n">
        <f aca="false">E12*G12</f>
        <v>4.6592</v>
      </c>
      <c r="I12" s="25" t="n">
        <f aca="false">H12*(1+F12)</f>
        <v>5.544448</v>
      </c>
      <c r="J12" s="28" t="n">
        <f aca="false">ROUND(I12/0.1,0)*0.1</f>
        <v>5.5</v>
      </c>
      <c r="K12" s="25" t="n">
        <f aca="false">J12/(1+F12)-E12</f>
        <v>3.2906487394958</v>
      </c>
      <c r="L12" s="29" t="n">
        <f aca="false">IF(J12=0,"-",K12/(J12/(1+F12)))</f>
        <v>0.711976727272727</v>
      </c>
      <c r="M12" s="30" t="n">
        <f aca="false">IF(J12=0,"-",E12/(J12/(1+F12))*100)</f>
        <v>28.8023272727273</v>
      </c>
      <c r="N12" s="6" t="str">
        <f aca="false">IF(M12="","-",IF(M12&lt;20,"Sehr gut",IF(M12&lt;=35,"Gut",IF(M12&lt;=40,"Prüfen","Zu hoch"))))</f>
        <v>Gut</v>
      </c>
      <c r="O12" s="31" t="str">
        <f aca="false">TEXT(ROUND(E12*Stammdaten!H11*(1+F12)/0.1,0)*0.1,"0.00")&amp;"€ – "&amp;TEXT(ROUND(E12*Stammdaten!I11*(1+F12)/0.1,0)*0.1,"0.00")&amp;"€"</f>
        <v>4.80€ – 6.30€</v>
      </c>
    </row>
    <row r="13" customFormat="false" ht="18" hidden="false" customHeight="true" outlineLevel="0" collapsed="false">
      <c r="A13" s="32" t="str">
        <f aca="false">Stammdaten!A12</f>
        <v>Sekt (0,1 l)</v>
      </c>
      <c r="B13" s="33" t="str">
        <f aca="false">Stammdaten!B12</f>
        <v>Wein/Sekt</v>
      </c>
      <c r="C13" s="34" t="n">
        <f aca="false">IF(Stammdaten!D12=1,1,Stammdaten!D12/Stammdaten!E12)</f>
        <v>7.5</v>
      </c>
      <c r="D13" s="35" t="n">
        <f aca="false">Stammdaten!C12/C13</f>
        <v>0.8</v>
      </c>
      <c r="E13" s="35" t="n">
        <f aca="false">D13*(1+Stammdaten!F12)</f>
        <v>0.824</v>
      </c>
      <c r="F13" s="36" t="n">
        <f aca="false">Stammdaten!G12</f>
        <v>0.19</v>
      </c>
      <c r="G13" s="18" t="n">
        <v>4</v>
      </c>
      <c r="H13" s="35" t="n">
        <f aca="false">E13*G13</f>
        <v>3.296</v>
      </c>
      <c r="I13" s="35" t="n">
        <f aca="false">H13*(1+F13)</f>
        <v>3.92224</v>
      </c>
      <c r="J13" s="37" t="n">
        <f aca="false">ROUND(I13/0.1,0)*0.1</f>
        <v>3.9</v>
      </c>
      <c r="K13" s="35" t="n">
        <f aca="false">J13/(1+F13)-E13</f>
        <v>2.45331092436975</v>
      </c>
      <c r="L13" s="38" t="n">
        <f aca="false">IF(J13=0,"-",K13/(J13/(1+F13)))</f>
        <v>0.748574358974359</v>
      </c>
      <c r="M13" s="39" t="n">
        <f aca="false">IF(J13=0,"-",E13/(J13/(1+F13))*100)</f>
        <v>25.1425641025641</v>
      </c>
      <c r="N13" s="13" t="str">
        <f aca="false">IF(M13="","-",IF(M13&lt;20,"Sehr gut",IF(M13&lt;=35,"Gut",IF(M13&lt;=40,"Prüfen","Zu hoch"))))</f>
        <v>Gut</v>
      </c>
      <c r="O13" s="40" t="str">
        <f aca="false">TEXT(ROUND(E13*Stammdaten!H12*(1+F13)/0.1,0)*0.1,"0.00")&amp;"€ – "&amp;TEXT(ROUND(E13*Stammdaten!I12*(1+F13)/0.1,0)*0.1,"0.00")&amp;"€"</f>
        <v>2.90€ – 4.90€</v>
      </c>
    </row>
    <row r="14" customFormat="false" ht="18" hidden="false" customHeight="true" outlineLevel="0" collapsed="false">
      <c r="A14" s="22" t="str">
        <f aca="false">Stammdaten!A13</f>
        <v>Whisky (4 cl)</v>
      </c>
      <c r="B14" s="23" t="str">
        <f aca="false">Stammdaten!B13</f>
        <v>Spirituosen</v>
      </c>
      <c r="C14" s="24" t="n">
        <f aca="false">IF(Stammdaten!D13=1,1,Stammdaten!D13/Stammdaten!E13)</f>
        <v>17.5</v>
      </c>
      <c r="D14" s="25" t="n">
        <f aca="false">Stammdaten!C13/C14</f>
        <v>1.02857142857143</v>
      </c>
      <c r="E14" s="25" t="n">
        <f aca="false">D14*(1+Stammdaten!F13)</f>
        <v>1.05942857142857</v>
      </c>
      <c r="F14" s="26" t="n">
        <f aca="false">Stammdaten!G13</f>
        <v>0.19</v>
      </c>
      <c r="G14" s="11" t="n">
        <v>5.5</v>
      </c>
      <c r="H14" s="25" t="n">
        <f aca="false">E14*G14</f>
        <v>5.82685714285714</v>
      </c>
      <c r="I14" s="25" t="n">
        <f aca="false">H14*(1+F14)</f>
        <v>6.93396</v>
      </c>
      <c r="J14" s="28" t="n">
        <f aca="false">ROUND(I14/0.1,0)*0.1</f>
        <v>6.9</v>
      </c>
      <c r="K14" s="25" t="n">
        <f aca="false">J14/(1+F14)-E14</f>
        <v>4.73889075630252</v>
      </c>
      <c r="L14" s="29" t="n">
        <f aca="false">IF(J14=0,"-",K14/(J14/(1+F14)))</f>
        <v>0.817286956521739</v>
      </c>
      <c r="M14" s="30" t="n">
        <f aca="false">IF(J14=0,"-",E14/(J14/(1+F14))*100)</f>
        <v>18.2713043478261</v>
      </c>
      <c r="N14" s="6" t="str">
        <f aca="false">IF(M14="","-",IF(M14&lt;20,"Sehr gut",IF(M14&lt;=35,"Gut",IF(M14&lt;=40,"Prüfen","Zu hoch"))))</f>
        <v>Sehr gut</v>
      </c>
      <c r="O14" s="31" t="str">
        <f aca="false">TEXT(ROUND(E14*Stammdaten!H13*(1+F14)/0.1,0)*0.1,"0.00")&amp;"€ – "&amp;TEXT(ROUND(E14*Stammdaten!I13*(1+F14)/0.1,0)*0.1,"0.00")&amp;"€"</f>
        <v>5.00€ – 8.80€</v>
      </c>
    </row>
    <row r="15" customFormat="false" ht="18" hidden="false" customHeight="true" outlineLevel="0" collapsed="false">
      <c r="A15" s="32" t="str">
        <f aca="false">Stammdaten!A14</f>
        <v>Vodka (4 cl)</v>
      </c>
      <c r="B15" s="33" t="str">
        <f aca="false">Stammdaten!B14</f>
        <v>Spirituosen</v>
      </c>
      <c r="C15" s="34" t="n">
        <f aca="false">IF(Stammdaten!D14=1,1,Stammdaten!D14/Stammdaten!E14)</f>
        <v>17.5</v>
      </c>
      <c r="D15" s="35" t="n">
        <f aca="false">Stammdaten!C14/C15</f>
        <v>0.685714285714286</v>
      </c>
      <c r="E15" s="35" t="n">
        <f aca="false">D15*(1+Stammdaten!F14)</f>
        <v>0.706285714285714</v>
      </c>
      <c r="F15" s="36" t="n">
        <f aca="false">Stammdaten!G14</f>
        <v>0.19</v>
      </c>
      <c r="G15" s="18" t="n">
        <v>5.5</v>
      </c>
      <c r="H15" s="35" t="n">
        <f aca="false">E15*G15</f>
        <v>3.88457142857143</v>
      </c>
      <c r="I15" s="35" t="n">
        <f aca="false">H15*(1+F15)</f>
        <v>4.62264</v>
      </c>
      <c r="J15" s="37" t="n">
        <f aca="false">ROUND(I15/0.1,0)*0.1</f>
        <v>4.6</v>
      </c>
      <c r="K15" s="35" t="n">
        <f aca="false">J15/(1+F15)-E15</f>
        <v>3.15926050420168</v>
      </c>
      <c r="L15" s="38" t="n">
        <f aca="false">IF(J15=0,"-",K15/(J15/(1+F15)))</f>
        <v>0.817286956521739</v>
      </c>
      <c r="M15" s="39" t="n">
        <f aca="false">IF(J15=0,"-",E15/(J15/(1+F15))*100)</f>
        <v>18.2713043478261</v>
      </c>
      <c r="N15" s="13" t="str">
        <f aca="false">IF(M15="","-",IF(M15&lt;20,"Sehr gut",IF(M15&lt;=35,"Gut",IF(M15&lt;=40,"Prüfen","Zu hoch"))))</f>
        <v>Sehr gut</v>
      </c>
      <c r="O15" s="40" t="str">
        <f aca="false">TEXT(ROUND(E15*Stammdaten!H14*(1+F15)/0.1,0)*0.1,"0.00")&amp;"€ – "&amp;TEXT(ROUND(E15*Stammdaten!I14*(1+F15)/0.1,0)*0.1,"0.00")&amp;"€"</f>
        <v>3.40€ – 5.90€</v>
      </c>
    </row>
    <row r="16" customFormat="false" ht="18" hidden="false" customHeight="true" outlineLevel="0" collapsed="false">
      <c r="A16" s="22" t="str">
        <f aca="false">Stammdaten!A15</f>
        <v>Rum (4 cl)</v>
      </c>
      <c r="B16" s="23" t="str">
        <f aca="false">Stammdaten!B15</f>
        <v>Spirituosen</v>
      </c>
      <c r="C16" s="24" t="n">
        <f aca="false">IF(Stammdaten!D15=1,1,Stammdaten!D15/Stammdaten!E15)</f>
        <v>17.5</v>
      </c>
      <c r="D16" s="25" t="n">
        <f aca="false">Stammdaten!C15/C16</f>
        <v>0.8</v>
      </c>
      <c r="E16" s="25" t="n">
        <f aca="false">D16*(1+Stammdaten!F15)</f>
        <v>0.824</v>
      </c>
      <c r="F16" s="26" t="n">
        <f aca="false">Stammdaten!G15</f>
        <v>0.19</v>
      </c>
      <c r="G16" s="11" t="n">
        <v>5.5</v>
      </c>
      <c r="H16" s="25" t="n">
        <f aca="false">E16*G16</f>
        <v>4.532</v>
      </c>
      <c r="I16" s="25" t="n">
        <f aca="false">H16*(1+F16)</f>
        <v>5.39308</v>
      </c>
      <c r="J16" s="28" t="n">
        <f aca="false">ROUND(I16/0.1,0)*0.1</f>
        <v>5.4</v>
      </c>
      <c r="K16" s="25" t="n">
        <f aca="false">J16/(1+F16)-E16</f>
        <v>3.71381512605042</v>
      </c>
      <c r="L16" s="29" t="n">
        <f aca="false">IF(J16=0,"-",K16/(J16/(1+F16)))</f>
        <v>0.818414814814815</v>
      </c>
      <c r="M16" s="30" t="n">
        <f aca="false">IF(J16=0,"-",E16/(J16/(1+F16))*100)</f>
        <v>18.1585185185185</v>
      </c>
      <c r="N16" s="6" t="str">
        <f aca="false">IF(M16="","-",IF(M16&lt;20,"Sehr gut",IF(M16&lt;=35,"Gut",IF(M16&lt;=40,"Prüfen","Zu hoch"))))</f>
        <v>Sehr gut</v>
      </c>
      <c r="O16" s="31" t="str">
        <f aca="false">TEXT(ROUND(E16*Stammdaten!H15*(1+F16)/0.1,0)*0.1,"0.00")&amp;"€ – "&amp;TEXT(ROUND(E16*Stammdaten!I15*(1+F16)/0.1,0)*0.1,"0.00")&amp;"€"</f>
        <v>3.90€ – 6.90€</v>
      </c>
    </row>
    <row r="17" customFormat="false" ht="18" hidden="false" customHeight="true" outlineLevel="0" collapsed="false">
      <c r="A17" s="32" t="str">
        <f aca="false">Stammdaten!A16</f>
        <v>Gin (4 cl)</v>
      </c>
      <c r="B17" s="33" t="str">
        <f aca="false">Stammdaten!B16</f>
        <v>Spirituosen</v>
      </c>
      <c r="C17" s="34" t="n">
        <f aca="false">IF(Stammdaten!D16=1,1,Stammdaten!D16/Stammdaten!E16)</f>
        <v>17.5</v>
      </c>
      <c r="D17" s="35" t="n">
        <f aca="false">Stammdaten!C16/C17</f>
        <v>0.914285714285714</v>
      </c>
      <c r="E17" s="35" t="n">
        <f aca="false">D17*(1+Stammdaten!F16)</f>
        <v>0.941714285714286</v>
      </c>
      <c r="F17" s="36" t="n">
        <f aca="false">Stammdaten!G16</f>
        <v>0.19</v>
      </c>
      <c r="G17" s="18" t="n">
        <v>5.5</v>
      </c>
      <c r="H17" s="35" t="n">
        <f aca="false">E17*G17</f>
        <v>5.17942857142857</v>
      </c>
      <c r="I17" s="35" t="n">
        <f aca="false">H17*(1+F17)</f>
        <v>6.16352</v>
      </c>
      <c r="J17" s="37" t="n">
        <f aca="false">ROUND(I17/0.1,0)*0.1</f>
        <v>6.2</v>
      </c>
      <c r="K17" s="35" t="n">
        <f aca="false">J17/(1+F17)-E17</f>
        <v>4.26836974789916</v>
      </c>
      <c r="L17" s="38" t="n">
        <f aca="false">IF(J17=0,"-",K17/(J17/(1+F17)))</f>
        <v>0.819251612903226</v>
      </c>
      <c r="M17" s="39" t="n">
        <f aca="false">IF(J17=0,"-",E17/(J17/(1+F17))*100)</f>
        <v>18.0748387096774</v>
      </c>
      <c r="N17" s="13" t="str">
        <f aca="false">IF(M17="","-",IF(M17&lt;20,"Sehr gut",IF(M17&lt;=35,"Gut",IF(M17&lt;=40,"Prüfen","Zu hoch"))))</f>
        <v>Sehr gut</v>
      </c>
      <c r="O17" s="40" t="str">
        <f aca="false">TEXT(ROUND(E17*Stammdaten!H16*(1+F17)/0.1,0)*0.1,"0.00")&amp;"€ – "&amp;TEXT(ROUND(E17*Stammdaten!I16*(1+F17)/0.1,0)*0.1,"0.00")&amp;"€"</f>
        <v>4.50€ – 7.80€</v>
      </c>
    </row>
    <row r="18" customFormat="false" ht="18" hidden="false" customHeight="true" outlineLevel="0" collapsed="false">
      <c r="A18" s="22" t="str">
        <f aca="false">Stammdaten!A17</f>
        <v>Cola (0,33 l)</v>
      </c>
      <c r="B18" s="23" t="str">
        <f aca="false">Stammdaten!B17</f>
        <v>Softdrinks</v>
      </c>
      <c r="C18" s="24" t="n">
        <f aca="false">IF(Stammdaten!D17=1,1,Stammdaten!D17/Stammdaten!E17)</f>
        <v>1</v>
      </c>
      <c r="D18" s="25" t="n">
        <f aca="false">Stammdaten!C17/C18</f>
        <v>0.55</v>
      </c>
      <c r="E18" s="25" t="n">
        <f aca="false">D18*(1+Stammdaten!F17)</f>
        <v>0.561</v>
      </c>
      <c r="F18" s="26" t="n">
        <f aca="false">Stammdaten!G17</f>
        <v>0.19</v>
      </c>
      <c r="G18" s="11" t="n">
        <v>4</v>
      </c>
      <c r="H18" s="25" t="n">
        <f aca="false">E18*G18</f>
        <v>2.244</v>
      </c>
      <c r="I18" s="25" t="n">
        <f aca="false">H18*(1+F18)</f>
        <v>2.67036</v>
      </c>
      <c r="J18" s="28" t="n">
        <f aca="false">ROUND(I18/0.1,0)*0.1</f>
        <v>2.7</v>
      </c>
      <c r="K18" s="25" t="n">
        <f aca="false">J18/(1+F18)-E18</f>
        <v>1.70790756302521</v>
      </c>
      <c r="L18" s="29" t="n">
        <f aca="false">IF(J18=0,"-",K18/(J18/(1+F18)))</f>
        <v>0.752744444444445</v>
      </c>
      <c r="M18" s="30" t="n">
        <f aca="false">IF(J18=0,"-",E18/(J18/(1+F18))*100)</f>
        <v>24.7255555555556</v>
      </c>
      <c r="N18" s="6" t="str">
        <f aca="false">IF(M18="","-",IF(M18&lt;20,"Sehr gut",IF(M18&lt;=35,"Gut",IF(M18&lt;=40,"Prüfen","Zu hoch"))))</f>
        <v>Gut</v>
      </c>
      <c r="O18" s="31" t="str">
        <f aca="false">TEXT(ROUND(E18*Stammdaten!H17*(1+F18)/0.1,0)*0.1,"0.00")&amp;"€ – "&amp;TEXT(ROUND(E18*Stammdaten!I17*(1+F18)/0.1,0)*0.1,"0.00")&amp;"€"</f>
        <v>2.00€ – 3.30€</v>
      </c>
    </row>
    <row r="19" customFormat="false" ht="18" hidden="false" customHeight="true" outlineLevel="0" collapsed="false">
      <c r="A19" s="32" t="str">
        <f aca="false">Stammdaten!A18</f>
        <v>Orangensaft (0,2 l)</v>
      </c>
      <c r="B19" s="33" t="str">
        <f aca="false">Stammdaten!B18</f>
        <v>Softdrinks</v>
      </c>
      <c r="C19" s="34" t="n">
        <f aca="false">IF(Stammdaten!D18=1,1,Stammdaten!D18/Stammdaten!E18)</f>
        <v>5</v>
      </c>
      <c r="D19" s="35" t="n">
        <f aca="false">Stammdaten!C18/C19</f>
        <v>0.24</v>
      </c>
      <c r="E19" s="35" t="n">
        <f aca="false">D19*(1+Stammdaten!F18)</f>
        <v>0.2472</v>
      </c>
      <c r="F19" s="36" t="n">
        <f aca="false">Stammdaten!G18</f>
        <v>0.19</v>
      </c>
      <c r="G19" s="18" t="n">
        <v>4</v>
      </c>
      <c r="H19" s="35" t="n">
        <f aca="false">E19*G19</f>
        <v>0.9888</v>
      </c>
      <c r="I19" s="35" t="n">
        <f aca="false">H19*(1+F19)</f>
        <v>1.176672</v>
      </c>
      <c r="J19" s="37" t="n">
        <f aca="false">ROUND(I19/0.1,0)*0.1</f>
        <v>1.2</v>
      </c>
      <c r="K19" s="35" t="n">
        <f aca="false">J19/(1+F19)-E19</f>
        <v>0.761203361344538</v>
      </c>
      <c r="L19" s="38" t="n">
        <f aca="false">IF(J19=0,"-",K19/(J19/(1+F19)))</f>
        <v>0.75486</v>
      </c>
      <c r="M19" s="39" t="n">
        <f aca="false">IF(J19=0,"-",E19/(J19/(1+F19))*100)</f>
        <v>24.514</v>
      </c>
      <c r="N19" s="13" t="str">
        <f aca="false">IF(M19="","-",IF(M19&lt;20,"Sehr gut",IF(M19&lt;=35,"Gut",IF(M19&lt;=40,"Prüfen","Zu hoch"))))</f>
        <v>Gut</v>
      </c>
      <c r="O19" s="40" t="str">
        <f aca="false">TEXT(ROUND(E19*Stammdaten!H18*(1+F19)/0.1,0)*0.1,"0.00")&amp;"€ – "&amp;TEXT(ROUND(E19*Stammdaten!I18*(1+F19)/0.1,0)*0.1,"0.00")&amp;"€"</f>
        <v>0.90€ – 1.50€</v>
      </c>
    </row>
    <row r="20" customFormat="false" ht="18" hidden="false" customHeight="true" outlineLevel="0" collapsed="false">
      <c r="A20" s="22" t="str">
        <f aca="false">Stammdaten!A19</f>
        <v>Apfelschorle (0,3 l)</v>
      </c>
      <c r="B20" s="23" t="str">
        <f aca="false">Stammdaten!B19</f>
        <v>Softdrinks</v>
      </c>
      <c r="C20" s="24" t="n">
        <f aca="false">IF(Stammdaten!D19=1,1,Stammdaten!D19/Stammdaten!E19)</f>
        <v>3.33333333333333</v>
      </c>
      <c r="D20" s="25" t="n">
        <f aca="false">Stammdaten!C19/C20</f>
        <v>0.135</v>
      </c>
      <c r="E20" s="25" t="n">
        <f aca="false">D20*(1+Stammdaten!F19)</f>
        <v>0.13905</v>
      </c>
      <c r="F20" s="26" t="n">
        <f aca="false">Stammdaten!G19</f>
        <v>0.19</v>
      </c>
      <c r="G20" s="11" t="n">
        <v>4</v>
      </c>
      <c r="H20" s="25" t="n">
        <f aca="false">E20*G20</f>
        <v>0.5562</v>
      </c>
      <c r="I20" s="25" t="n">
        <f aca="false">H20*(1+F20)</f>
        <v>0.661878</v>
      </c>
      <c r="J20" s="28" t="n">
        <f aca="false">ROUND(I20/0.1,0)*0.1</f>
        <v>0.7</v>
      </c>
      <c r="K20" s="25" t="n">
        <f aca="false">J20/(1+F20)-E20</f>
        <v>0.449185294117647</v>
      </c>
      <c r="L20" s="29" t="n">
        <f aca="false">IF(J20=0,"-",K20/(J20/(1+F20)))</f>
        <v>0.763615</v>
      </c>
      <c r="M20" s="30" t="n">
        <f aca="false">IF(J20=0,"-",E20/(J20/(1+F20))*100)</f>
        <v>23.6385</v>
      </c>
      <c r="N20" s="6" t="str">
        <f aca="false">IF(M20="","-",IF(M20&lt;20,"Sehr gut",IF(M20&lt;=35,"Gut",IF(M20&lt;=40,"Prüfen","Zu hoch"))))</f>
        <v>Gut</v>
      </c>
      <c r="O20" s="31" t="str">
        <f aca="false">TEXT(ROUND(E20*Stammdaten!H19*(1+F20)/0.1,0)*0.1,"0.00")&amp;"€ – "&amp;TEXT(ROUND(E20*Stammdaten!I19*(1+F20)/0.1,0)*0.1,"0.00")&amp;"€"</f>
        <v>0.50€ – 0.80€</v>
      </c>
    </row>
    <row r="21" customFormat="false" ht="18" hidden="false" customHeight="true" outlineLevel="0" collapsed="false">
      <c r="A21" s="32" t="str">
        <f aca="false">Stammdaten!A20</f>
        <v>Energydrink (0,25 l)</v>
      </c>
      <c r="B21" s="33" t="str">
        <f aca="false">Stammdaten!B20</f>
        <v>Softdrinks</v>
      </c>
      <c r="C21" s="34" t="n">
        <f aca="false">IF(Stammdaten!D20=1,1,Stammdaten!D20/Stammdaten!E20)</f>
        <v>1</v>
      </c>
      <c r="D21" s="35" t="n">
        <f aca="false">Stammdaten!C20/C21</f>
        <v>0.9</v>
      </c>
      <c r="E21" s="35" t="n">
        <f aca="false">D21*(1+Stammdaten!F20)</f>
        <v>0.918</v>
      </c>
      <c r="F21" s="36" t="n">
        <f aca="false">Stammdaten!G20</f>
        <v>0.19</v>
      </c>
      <c r="G21" s="18" t="n">
        <v>3.5</v>
      </c>
      <c r="H21" s="35" t="n">
        <f aca="false">E21*G21</f>
        <v>3.213</v>
      </c>
      <c r="I21" s="35" t="n">
        <f aca="false">H21*(1+F21)</f>
        <v>3.82347</v>
      </c>
      <c r="J21" s="37" t="n">
        <f aca="false">ROUND(I21/0.1,0)*0.1</f>
        <v>3.8</v>
      </c>
      <c r="K21" s="35" t="n">
        <f aca="false">J21/(1+F21)-E21</f>
        <v>2.27527731092437</v>
      </c>
      <c r="L21" s="38" t="n">
        <f aca="false">IF(J21=0,"-",K21/(J21/(1+F21)))</f>
        <v>0.712521052631579</v>
      </c>
      <c r="M21" s="39" t="n">
        <f aca="false">IF(J21=0,"-",E21/(J21/(1+F21))*100)</f>
        <v>28.7478947368421</v>
      </c>
      <c r="N21" s="13" t="str">
        <f aca="false">IF(M21="","-",IF(M21&lt;20,"Sehr gut",IF(M21&lt;=35,"Gut",IF(M21&lt;=40,"Prüfen","Zu hoch"))))</f>
        <v>Gut</v>
      </c>
      <c r="O21" s="40" t="str">
        <f aca="false">TEXT(ROUND(E21*Stammdaten!H20*(1+F21)/0.1,0)*0.1,"0.00")&amp;"€ – "&amp;TEXT(ROUND(E21*Stammdaten!I20*(1+F21)/0.1,0)*0.1,"0.00")&amp;"€"</f>
        <v>3.30€ – 4.40€</v>
      </c>
    </row>
    <row r="22" customFormat="false" ht="18" hidden="false" customHeight="true" outlineLevel="0" collapsed="false">
      <c r="A22" s="22" t="str">
        <f aca="false">Stammdaten!A21</f>
        <v>Mineralwasser (0,25 l)</v>
      </c>
      <c r="B22" s="23" t="str">
        <f aca="false">Stammdaten!B21</f>
        <v>Wasser</v>
      </c>
      <c r="C22" s="24" t="n">
        <f aca="false">IF(Stammdaten!D21=1,1,Stammdaten!D21/Stammdaten!E21)</f>
        <v>4</v>
      </c>
      <c r="D22" s="25" t="n">
        <f aca="false">Stammdaten!C21/C22</f>
        <v>0.045</v>
      </c>
      <c r="E22" s="25" t="n">
        <f aca="false">D22*(1+Stammdaten!F21)</f>
        <v>0.0459</v>
      </c>
      <c r="F22" s="26" t="n">
        <f aca="false">Stammdaten!G21</f>
        <v>0.19</v>
      </c>
      <c r="G22" s="11" t="n">
        <v>9</v>
      </c>
      <c r="H22" s="25" t="n">
        <f aca="false">E22*G22</f>
        <v>0.4131</v>
      </c>
      <c r="I22" s="25" t="n">
        <f aca="false">H22*(1+F22)</f>
        <v>0.491589</v>
      </c>
      <c r="J22" s="28" t="n">
        <f aca="false">ROUND(I22/0.1,0)*0.1</f>
        <v>0.5</v>
      </c>
      <c r="K22" s="25" t="n">
        <f aca="false">J22/(1+F22)-E22</f>
        <v>0.374268067226891</v>
      </c>
      <c r="L22" s="29" t="n">
        <f aca="false">IF(J22=0,"-",K22/(J22/(1+F22)))</f>
        <v>0.890758</v>
      </c>
      <c r="M22" s="30" t="n">
        <f aca="false">IF(J22=0,"-",E22/(J22/(1+F22))*100)</f>
        <v>10.9242</v>
      </c>
      <c r="N22" s="6" t="str">
        <f aca="false">IF(M22="","-",IF(M22&lt;20,"Sehr gut",IF(M22&lt;=35,"Gut",IF(M22&lt;=40,"Prüfen","Zu hoch"))))</f>
        <v>Sehr gut</v>
      </c>
      <c r="O22" s="31" t="str">
        <f aca="false">TEXT(ROUND(E22*Stammdaten!H21*(1+F22)/0.1,0)*0.1,"0.00")&amp;"€ – "&amp;TEXT(ROUND(E22*Stammdaten!I21*(1+F22)/0.1,0)*0.1,"0.00")&amp;"€"</f>
        <v>0.30€ – 0.70€</v>
      </c>
    </row>
    <row r="23" customFormat="false" ht="18" hidden="false" customHeight="true" outlineLevel="0" collapsed="false">
      <c r="A23" s="32" t="str">
        <f aca="false">Stammdaten!A22</f>
        <v>Mineralwasser (0,5 l)</v>
      </c>
      <c r="B23" s="33" t="str">
        <f aca="false">Stammdaten!B22</f>
        <v>Wasser</v>
      </c>
      <c r="C23" s="34" t="n">
        <f aca="false">IF(Stammdaten!D22=1,1,Stammdaten!D22/Stammdaten!E22)</f>
        <v>2</v>
      </c>
      <c r="D23" s="35" t="n">
        <f aca="false">Stammdaten!C22/C23</f>
        <v>0.11</v>
      </c>
      <c r="E23" s="35" t="n">
        <f aca="false">D23*(1+Stammdaten!F22)</f>
        <v>0.1122</v>
      </c>
      <c r="F23" s="36" t="n">
        <f aca="false">Stammdaten!G22</f>
        <v>0.19</v>
      </c>
      <c r="G23" s="18" t="n">
        <v>9</v>
      </c>
      <c r="H23" s="35" t="n">
        <f aca="false">E23*G23</f>
        <v>1.0098</v>
      </c>
      <c r="I23" s="35" t="n">
        <f aca="false">H23*(1+F23)</f>
        <v>1.201662</v>
      </c>
      <c r="J23" s="37" t="n">
        <f aca="false">ROUND(I23/0.1,0)*0.1</f>
        <v>1.2</v>
      </c>
      <c r="K23" s="35" t="n">
        <f aca="false">J23/(1+F23)-E23</f>
        <v>0.896203361344538</v>
      </c>
      <c r="L23" s="38" t="n">
        <f aca="false">IF(J23=0,"-",K23/(J23/(1+F23)))</f>
        <v>0.888735</v>
      </c>
      <c r="M23" s="39" t="n">
        <f aca="false">IF(J23=0,"-",E23/(J23/(1+F23))*100)</f>
        <v>11.1265</v>
      </c>
      <c r="N23" s="13" t="str">
        <f aca="false">IF(M23="","-",IF(M23&lt;20,"Sehr gut",IF(M23&lt;=35,"Gut",IF(M23&lt;=40,"Prüfen","Zu hoch"))))</f>
        <v>Sehr gut</v>
      </c>
      <c r="O23" s="40" t="str">
        <f aca="false">TEXT(ROUND(E23*Stammdaten!H22*(1+F23)/0.1,0)*0.1,"0.00")&amp;"€ – "&amp;TEXT(ROUND(E23*Stammdaten!I22*(1+F23)/0.1,0)*0.1,"0.00")&amp;"€"</f>
        <v>0.80€ – 1.60€</v>
      </c>
    </row>
    <row r="24" customFormat="false" ht="18" hidden="false" customHeight="true" outlineLevel="0" collapsed="false">
      <c r="A24" s="22" t="str">
        <f aca="false">Stammdaten!A23</f>
        <v>Espresso</v>
      </c>
      <c r="B24" s="23" t="str">
        <f aca="false">Stammdaten!B23</f>
        <v>Kaffee/Heißgetränke</v>
      </c>
      <c r="C24" s="24" t="n">
        <f aca="false">IF(Stammdaten!D23=1,1,Stammdaten!D23/Stammdaten!E23)</f>
        <v>1</v>
      </c>
      <c r="D24" s="25" t="n">
        <f aca="false">Stammdaten!C23/C24</f>
        <v>0.18</v>
      </c>
      <c r="E24" s="25" t="n">
        <f aca="false">D24*(1+Stammdaten!F23)</f>
        <v>0.189</v>
      </c>
      <c r="F24" s="26" t="n">
        <f aca="false">Stammdaten!G23</f>
        <v>0.19</v>
      </c>
      <c r="G24" s="11" t="n">
        <v>7.5</v>
      </c>
      <c r="H24" s="25" t="n">
        <f aca="false">E24*G24</f>
        <v>1.4175</v>
      </c>
      <c r="I24" s="25" t="n">
        <f aca="false">H24*(1+F24)</f>
        <v>1.686825</v>
      </c>
      <c r="J24" s="28" t="n">
        <f aca="false">ROUND(I24/0.1,0)*0.1</f>
        <v>1.7</v>
      </c>
      <c r="K24" s="25" t="n">
        <f aca="false">J24/(1+F24)-E24</f>
        <v>1.23957142857143</v>
      </c>
      <c r="L24" s="29" t="n">
        <f aca="false">IF(J24=0,"-",K24/(J24/(1+F24)))</f>
        <v>0.8677</v>
      </c>
      <c r="M24" s="30" t="n">
        <f aca="false">IF(J24=0,"-",E24/(J24/(1+F24))*100)</f>
        <v>13.23</v>
      </c>
      <c r="N24" s="6" t="str">
        <f aca="false">IF(M24="","-",IF(M24&lt;20,"Sehr gut",IF(M24&lt;=35,"Gut",IF(M24&lt;=40,"Prüfen","Zu hoch"))))</f>
        <v>Sehr gut</v>
      </c>
      <c r="O24" s="31" t="str">
        <f aca="false">TEXT(ROUND(E24*Stammdaten!H23*(1+F24)/0.1,0)*0.1,"0.00")&amp;"€ – "&amp;TEXT(ROUND(E24*Stammdaten!I23*(1+F24)/0.1,0)*0.1,"0.00")&amp;"€"</f>
        <v>1.10€ – 2.20€</v>
      </c>
    </row>
    <row r="25" customFormat="false" ht="18" hidden="false" customHeight="true" outlineLevel="0" collapsed="false">
      <c r="A25" s="32" t="str">
        <f aca="false">Stammdaten!A24</f>
        <v>Cappuccino</v>
      </c>
      <c r="B25" s="33" t="str">
        <f aca="false">Stammdaten!B24</f>
        <v>Kaffee/Heißgetränke</v>
      </c>
      <c r="C25" s="34" t="n">
        <f aca="false">IF(Stammdaten!D24=1,1,Stammdaten!D24/Stammdaten!E24)</f>
        <v>1</v>
      </c>
      <c r="D25" s="35" t="n">
        <f aca="false">Stammdaten!C24/C25</f>
        <v>0.35</v>
      </c>
      <c r="E25" s="35" t="n">
        <f aca="false">D25*(1+Stammdaten!F24)</f>
        <v>0.3675</v>
      </c>
      <c r="F25" s="36" t="n">
        <f aca="false">Stammdaten!G24</f>
        <v>0.19</v>
      </c>
      <c r="G25" s="18" t="n">
        <v>7.5</v>
      </c>
      <c r="H25" s="35" t="n">
        <f aca="false">E25*G25</f>
        <v>2.75625</v>
      </c>
      <c r="I25" s="35" t="n">
        <f aca="false">H25*(1+F25)</f>
        <v>3.2799375</v>
      </c>
      <c r="J25" s="37" t="n">
        <f aca="false">ROUND(I25/0.1,0)*0.1</f>
        <v>3.3</v>
      </c>
      <c r="K25" s="35" t="n">
        <f aca="false">J25/(1+F25)-E25</f>
        <v>2.40560924369748</v>
      </c>
      <c r="L25" s="38" t="n">
        <f aca="false">IF(J25=0,"-",K25/(J25/(1+F25)))</f>
        <v>0.867477272727273</v>
      </c>
      <c r="M25" s="39" t="n">
        <f aca="false">IF(J25=0,"-",E25/(J25/(1+F25))*100)</f>
        <v>13.2522727272727</v>
      </c>
      <c r="N25" s="13" t="str">
        <f aca="false">IF(M25="","-",IF(M25&lt;20,"Sehr gut",IF(M25&lt;=35,"Gut",IF(M25&lt;=40,"Prüfen","Zu hoch"))))</f>
        <v>Sehr gut</v>
      </c>
      <c r="O25" s="40" t="str">
        <f aca="false">TEXT(ROUND(E25*Stammdaten!H24*(1+F25)/0.1,0)*0.1,"0.00")&amp;"€ – "&amp;TEXT(ROUND(E25*Stammdaten!I24*(1+F25)/0.1,0)*0.1,"0.00")&amp;"€"</f>
        <v>2.20€ – 4.40€</v>
      </c>
    </row>
    <row r="26" customFormat="false" ht="18" hidden="false" customHeight="true" outlineLevel="0" collapsed="false">
      <c r="A26" s="22" t="str">
        <f aca="false">Stammdaten!A25</f>
        <v>Latte Macchiato</v>
      </c>
      <c r="B26" s="23" t="str">
        <f aca="false">Stammdaten!B25</f>
        <v>Kaffee/Heißgetränke</v>
      </c>
      <c r="C26" s="24" t="n">
        <f aca="false">IF(Stammdaten!D25=1,1,Stammdaten!D25/Stammdaten!E25)</f>
        <v>1</v>
      </c>
      <c r="D26" s="25" t="n">
        <f aca="false">Stammdaten!C25/C26</f>
        <v>0.45</v>
      </c>
      <c r="E26" s="25" t="n">
        <f aca="false">D26*(1+Stammdaten!F25)</f>
        <v>0.4725</v>
      </c>
      <c r="F26" s="26" t="n">
        <f aca="false">Stammdaten!G25</f>
        <v>0.19</v>
      </c>
      <c r="G26" s="11" t="n">
        <v>7.5</v>
      </c>
      <c r="H26" s="25" t="n">
        <f aca="false">E26*G26</f>
        <v>3.54375</v>
      </c>
      <c r="I26" s="25" t="n">
        <f aca="false">H26*(1+F26)</f>
        <v>4.2170625</v>
      </c>
      <c r="J26" s="28" t="n">
        <f aca="false">ROUND(I26/0.1,0)*0.1</f>
        <v>4.2</v>
      </c>
      <c r="K26" s="25" t="n">
        <f aca="false">J26/(1+F26)-E26</f>
        <v>3.05691176470588</v>
      </c>
      <c r="L26" s="29" t="n">
        <f aca="false">IF(J26=0,"-",K26/(J26/(1+F26)))</f>
        <v>0.866125</v>
      </c>
      <c r="M26" s="30" t="n">
        <f aca="false">IF(J26=0,"-",E26/(J26/(1+F26))*100)</f>
        <v>13.3875</v>
      </c>
      <c r="N26" s="6" t="str">
        <f aca="false">IF(M26="","-",IF(M26&lt;20,"Sehr gut",IF(M26&lt;=35,"Gut",IF(M26&lt;=40,"Prüfen","Zu hoch"))))</f>
        <v>Sehr gut</v>
      </c>
      <c r="O26" s="31" t="str">
        <f aca="false">TEXT(ROUND(E26*Stammdaten!H25*(1+F26)/0.1,0)*0.1,"0.00")&amp;"€ – "&amp;TEXT(ROUND(E26*Stammdaten!I25*(1+F26)/0.1,0)*0.1,"0.00")&amp;"€"</f>
        <v>2.80€ – 5.60€</v>
      </c>
    </row>
    <row r="27" customFormat="false" ht="18" hidden="false" customHeight="true" outlineLevel="0" collapsed="false">
      <c r="A27" s="32" t="str">
        <f aca="false">Stammdaten!A26</f>
        <v>Tee (Kanne)</v>
      </c>
      <c r="B27" s="33" t="str">
        <f aca="false">Stammdaten!B26</f>
        <v>Kaffee/Heißgetränke</v>
      </c>
      <c r="C27" s="34" t="n">
        <f aca="false">IF(Stammdaten!D26=1,1,Stammdaten!D26/Stammdaten!E26)</f>
        <v>1</v>
      </c>
      <c r="D27" s="35" t="n">
        <f aca="false">Stammdaten!C26/C27</f>
        <v>0.3</v>
      </c>
      <c r="E27" s="35" t="n">
        <f aca="false">D27*(1+Stammdaten!F26)</f>
        <v>0.309</v>
      </c>
      <c r="F27" s="36" t="n">
        <f aca="false">Stammdaten!G26</f>
        <v>0.07</v>
      </c>
      <c r="G27" s="18" t="n">
        <v>7.5</v>
      </c>
      <c r="H27" s="35" t="n">
        <f aca="false">E27*G27</f>
        <v>2.3175</v>
      </c>
      <c r="I27" s="35" t="n">
        <f aca="false">H27*(1+F27)</f>
        <v>2.479725</v>
      </c>
      <c r="J27" s="37" t="n">
        <f aca="false">ROUND(I27/0.1,0)*0.1</f>
        <v>2.5</v>
      </c>
      <c r="K27" s="35" t="n">
        <f aca="false">J27/(1+F27)-E27</f>
        <v>2.02744859813084</v>
      </c>
      <c r="L27" s="38" t="n">
        <f aca="false">IF(J27=0,"-",K27/(J27/(1+F27)))</f>
        <v>0.867748</v>
      </c>
      <c r="M27" s="39" t="n">
        <f aca="false">IF(J27=0,"-",E27/(J27/(1+F27))*100)</f>
        <v>13.2252</v>
      </c>
      <c r="N27" s="13" t="str">
        <f aca="false">IF(M27="","-",IF(M27&lt;20,"Sehr gut",IF(M27&lt;=35,"Gut",IF(M27&lt;=40,"Prüfen","Zu hoch"))))</f>
        <v>Sehr gut</v>
      </c>
      <c r="O27" s="40" t="str">
        <f aca="false">TEXT(ROUND(E27*Stammdaten!H26*(1+F27)/0.1,0)*0.1,"0.00")&amp;"€ – "&amp;TEXT(ROUND(E27*Stammdaten!I26*(1+F27)/0.1,0)*0.1,"0.00")&amp;"€"</f>
        <v>1.70€ – 3.30€</v>
      </c>
    </row>
    <row r="28" customFormat="false" ht="18" hidden="false" customHeight="true" outlineLevel="0" collapsed="false">
      <c r="A28" s="22" t="str">
        <f aca="false">Stammdaten!A27</f>
        <v>Mojito</v>
      </c>
      <c r="B28" s="23" t="str">
        <f aca="false">Stammdaten!B27</f>
        <v>Cocktails</v>
      </c>
      <c r="C28" s="24" t="n">
        <f aca="false">IF(Stammdaten!D27=1,1,Stammdaten!D27/Stammdaten!E27)</f>
        <v>1</v>
      </c>
      <c r="D28" s="25" t="n">
        <f aca="false">Stammdaten!C27/C28</f>
        <v>2.2</v>
      </c>
      <c r="E28" s="25" t="n">
        <f aca="false">D28*(1+Stammdaten!F27)</f>
        <v>2.332</v>
      </c>
      <c r="F28" s="26" t="n">
        <f aca="false">Stammdaten!G27</f>
        <v>0.19</v>
      </c>
      <c r="G28" s="11" t="n">
        <v>5.5</v>
      </c>
      <c r="H28" s="25" t="n">
        <f aca="false">E28*G28</f>
        <v>12.826</v>
      </c>
      <c r="I28" s="25" t="n">
        <f aca="false">H28*(1+F28)</f>
        <v>15.26294</v>
      </c>
      <c r="J28" s="28" t="n">
        <f aca="false">ROUND(I28/0.1,0)*0.1</f>
        <v>15.3</v>
      </c>
      <c r="K28" s="25" t="n">
        <f aca="false">J28/(1+F28)-E28</f>
        <v>10.5251428571429</v>
      </c>
      <c r="L28" s="29" t="n">
        <f aca="false">IF(J28=0,"-",K28/(J28/(1+F28)))</f>
        <v>0.818622222222222</v>
      </c>
      <c r="M28" s="30" t="n">
        <f aca="false">IF(J28=0,"-",E28/(J28/(1+F28))*100)</f>
        <v>18.1377777777778</v>
      </c>
      <c r="N28" s="6" t="str">
        <f aca="false">IF(M28="","-",IF(M28&lt;20,"Sehr gut",IF(M28&lt;=35,"Gut",IF(M28&lt;=40,"Prüfen","Zu hoch"))))</f>
        <v>Sehr gut</v>
      </c>
      <c r="O28" s="31" t="str">
        <f aca="false">TEXT(ROUND(E28*Stammdaten!H27*(1+F28)/0.1,0)*0.1,"0.00")&amp;"€ – "&amp;TEXT(ROUND(E28*Stammdaten!I27*(1+F28)/0.1,0)*0.1,"0.00")&amp;"€"</f>
        <v>11.10€ – 19.40€</v>
      </c>
    </row>
    <row r="29" customFormat="false" ht="18" hidden="false" customHeight="true" outlineLevel="0" collapsed="false">
      <c r="A29" s="32" t="str">
        <f aca="false">Stammdaten!A28</f>
        <v>Aperol Spritz</v>
      </c>
      <c r="B29" s="33" t="str">
        <f aca="false">Stammdaten!B28</f>
        <v>Cocktails</v>
      </c>
      <c r="C29" s="34" t="n">
        <f aca="false">IF(Stammdaten!D28=1,1,Stammdaten!D28/Stammdaten!E28)</f>
        <v>1</v>
      </c>
      <c r="D29" s="35" t="n">
        <f aca="false">Stammdaten!C28/C29</f>
        <v>2.8</v>
      </c>
      <c r="E29" s="35" t="n">
        <f aca="false">D29*(1+Stammdaten!F28)</f>
        <v>2.94</v>
      </c>
      <c r="F29" s="36" t="n">
        <f aca="false">Stammdaten!G28</f>
        <v>0.19</v>
      </c>
      <c r="G29" s="18" t="n">
        <v>5.5</v>
      </c>
      <c r="H29" s="35" t="n">
        <f aca="false">E29*G29</f>
        <v>16.17</v>
      </c>
      <c r="I29" s="35" t="n">
        <f aca="false">H29*(1+F29)</f>
        <v>19.2423</v>
      </c>
      <c r="J29" s="37" t="n">
        <f aca="false">ROUND(I29/0.1,0)*0.1</f>
        <v>19.2</v>
      </c>
      <c r="K29" s="35" t="n">
        <f aca="false">J29/(1+F29)-E29</f>
        <v>13.1944537815126</v>
      </c>
      <c r="L29" s="38" t="n">
        <f aca="false">IF(J29=0,"-",K29/(J29/(1+F29)))</f>
        <v>0.81778125</v>
      </c>
      <c r="M29" s="39" t="n">
        <f aca="false">IF(J29=0,"-",E29/(J29/(1+F29))*100)</f>
        <v>18.221875</v>
      </c>
      <c r="N29" s="13" t="str">
        <f aca="false">IF(M29="","-",IF(M29&lt;20,"Sehr gut",IF(M29&lt;=35,"Gut",IF(M29&lt;=40,"Prüfen","Zu hoch"))))</f>
        <v>Sehr gut</v>
      </c>
      <c r="O29" s="40" t="str">
        <f aca="false">TEXT(ROUND(E29*Stammdaten!H28*(1+F29)/0.1,0)*0.1,"0.00")&amp;"€ – "&amp;TEXT(ROUND(E29*Stammdaten!I28*(1+F29)/0.1,0)*0.1,"0.00")&amp;"€"</f>
        <v>14.00€ – 24.50€</v>
      </c>
    </row>
    <row r="30" customFormat="false" ht="18" hidden="false" customHeight="true" outlineLevel="0" collapsed="false">
      <c r="A30" s="22" t="str">
        <f aca="false">Stammdaten!A29</f>
        <v>Gin Tonic</v>
      </c>
      <c r="B30" s="23" t="str">
        <f aca="false">Stammdaten!B29</f>
        <v>Cocktails</v>
      </c>
      <c r="C30" s="24" t="n">
        <f aca="false">IF(Stammdaten!D29=1,1,Stammdaten!D29/Stammdaten!E29)</f>
        <v>1</v>
      </c>
      <c r="D30" s="25" t="n">
        <f aca="false">Stammdaten!C29/C30</f>
        <v>2.5</v>
      </c>
      <c r="E30" s="25" t="n">
        <f aca="false">D30*(1+Stammdaten!F29)</f>
        <v>2.625</v>
      </c>
      <c r="F30" s="26" t="n">
        <f aca="false">Stammdaten!G29</f>
        <v>0.19</v>
      </c>
      <c r="G30" s="11" t="n">
        <v>5.5</v>
      </c>
      <c r="H30" s="25" t="n">
        <f aca="false">E30*G30</f>
        <v>14.4375</v>
      </c>
      <c r="I30" s="25" t="n">
        <f aca="false">H30*(1+F30)</f>
        <v>17.180625</v>
      </c>
      <c r="J30" s="28" t="n">
        <f aca="false">ROUND(I30/0.1,0)*0.1</f>
        <v>17.2</v>
      </c>
      <c r="K30" s="25" t="n">
        <f aca="false">J30/(1+F30)-E30</f>
        <v>11.828781512605</v>
      </c>
      <c r="L30" s="29" t="n">
        <f aca="false">IF(J30=0,"-",K30/(J30/(1+F30)))</f>
        <v>0.818386627906977</v>
      </c>
      <c r="M30" s="30" t="n">
        <f aca="false">IF(J30=0,"-",E30/(J30/(1+F30))*100)</f>
        <v>18.1613372093023</v>
      </c>
      <c r="N30" s="6" t="str">
        <f aca="false">IF(M30="","-",IF(M30&lt;20,"Sehr gut",IF(M30&lt;=35,"Gut",IF(M30&lt;=40,"Prüfen","Zu hoch"))))</f>
        <v>Sehr gut</v>
      </c>
      <c r="O30" s="31" t="str">
        <f aca="false">TEXT(ROUND(E30*Stammdaten!H29*(1+F30)/0.1,0)*0.1,"0.00")&amp;"€ – "&amp;TEXT(ROUND(E30*Stammdaten!I29*(1+F30)/0.1,0)*0.1,"0.00")&amp;"€"</f>
        <v>12.50€ – 21.90€</v>
      </c>
    </row>
    <row r="31" customFormat="false" ht="18" hidden="false" customHeight="true" outlineLevel="0" collapsed="false">
      <c r="A31" s="32" t="str">
        <f aca="false">Stammdaten!A30</f>
        <v>Caipirinha</v>
      </c>
      <c r="B31" s="33" t="str">
        <f aca="false">Stammdaten!B30</f>
        <v>Cocktails</v>
      </c>
      <c r="C31" s="34" t="n">
        <f aca="false">IF(Stammdaten!D30=1,1,Stammdaten!D30/Stammdaten!E30)</f>
        <v>1</v>
      </c>
      <c r="D31" s="35" t="n">
        <f aca="false">Stammdaten!C30/C31</f>
        <v>2.1</v>
      </c>
      <c r="E31" s="35" t="n">
        <f aca="false">D31*(1+Stammdaten!F30)</f>
        <v>2.226</v>
      </c>
      <c r="F31" s="36" t="n">
        <f aca="false">Stammdaten!G30</f>
        <v>0.19</v>
      </c>
      <c r="G31" s="18" t="n">
        <v>5.5</v>
      </c>
      <c r="H31" s="35" t="n">
        <f aca="false">E31*G31</f>
        <v>12.243</v>
      </c>
      <c r="I31" s="35" t="n">
        <f aca="false">H31*(1+F31)</f>
        <v>14.56917</v>
      </c>
      <c r="J31" s="37" t="n">
        <f aca="false">ROUND(I31/0.1,0)*0.1</f>
        <v>14.6</v>
      </c>
      <c r="K31" s="35" t="n">
        <f aca="false">J31/(1+F31)-E31</f>
        <v>10.0429075630252</v>
      </c>
      <c r="L31" s="38" t="n">
        <f aca="false">IF(J31=0,"-",K31/(J31/(1+F31)))</f>
        <v>0.818565753424658</v>
      </c>
      <c r="M31" s="39" t="n">
        <f aca="false">IF(J31=0,"-",E31/(J31/(1+F31))*100)</f>
        <v>18.1434246575342</v>
      </c>
      <c r="N31" s="13" t="str">
        <f aca="false">IF(M31="","-",IF(M31&lt;20,"Sehr gut",IF(M31&lt;=35,"Gut",IF(M31&lt;=40,"Prüfen","Zu hoch"))))</f>
        <v>Sehr gut</v>
      </c>
      <c r="O31" s="40" t="str">
        <f aca="false">TEXT(ROUND(E31*Stammdaten!H30*(1+F31)/0.1,0)*0.1,"0.00")&amp;"€ – "&amp;TEXT(ROUND(E31*Stammdaten!I30*(1+F31)/0.1,0)*0.1,"0.00")&amp;"€"</f>
        <v>10.60€ – 18.50€</v>
      </c>
    </row>
    <row r="32" customFormat="false" ht="19.5" hidden="false" customHeight="true" outlineLevel="0" collapsed="false">
      <c r="A32" s="41" t="s">
        <v>67</v>
      </c>
      <c r="B32" s="41"/>
      <c r="C32" s="42" t="n">
        <f aca="false">AVERAGE(C6:C31)</f>
        <v>4.50320512820513</v>
      </c>
      <c r="D32" s="43" t="n">
        <f aca="false">AVERAGE(D6:D31)</f>
        <v>0.907893772893773</v>
      </c>
      <c r="E32" s="43" t="n">
        <f aca="false">AVERAGE(E6:E31)</f>
        <v>0.947561996336996</v>
      </c>
      <c r="F32" s="44"/>
      <c r="G32" s="44"/>
      <c r="H32" s="43" t="n">
        <f aca="false">AVERAGE(H6:H31)</f>
        <v>4.74086245421245</v>
      </c>
      <c r="I32" s="43" t="n">
        <f aca="false">AVERAGE(I6:I31)</f>
        <v>5.63093016666667</v>
      </c>
      <c r="J32" s="43" t="n">
        <f aca="false">AVERAGE(J6:J31)</f>
        <v>5.63846153846154</v>
      </c>
      <c r="K32" s="43" t="n">
        <f aca="false">AVERAGE(K6:K31)</f>
        <v>3.79970283339073</v>
      </c>
      <c r="L32" s="45" t="n">
        <f aca="false">AVERAGE(L6:L31)</f>
        <v>0.799004975771141</v>
      </c>
      <c r="M32" s="46" t="n">
        <f aca="false">AVERAGE(M6:M31)</f>
        <v>20.0995024228859</v>
      </c>
      <c r="N32" s="44"/>
      <c r="O32" s="44"/>
    </row>
    <row r="34" customFormat="false" ht="15" hidden="false" customHeight="true" outlineLevel="0" collapsed="false">
      <c r="A34" s="19" t="s">
        <v>68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</sheetData>
  <mergeCells count="10">
    <mergeCell ref="A1:O1"/>
    <mergeCell ref="A2:O2"/>
    <mergeCell ref="A3:O3"/>
    <mergeCell ref="A4:B4"/>
    <mergeCell ref="C4:F4"/>
    <mergeCell ref="G4:J4"/>
    <mergeCell ref="K4:L4"/>
    <mergeCell ref="M4:O4"/>
    <mergeCell ref="A32:B32"/>
    <mergeCell ref="A34:O34"/>
  </mergeCells>
  <conditionalFormatting sqref="M6:M31">
    <cfRule type="cellIs" priority="2" operator="greaterThan" aboveAverage="0" equalAverage="0" bottom="0" percent="0" rank="0" text="" dxfId="0">
      <formula>35</formula>
    </cfRule>
    <cfRule type="cellIs" priority="3" operator="between" aboveAverage="0" equalAverage="0" bottom="0" percent="0" rank="0" text="" dxfId="1">
      <formula>20</formula>
      <formula>35</formula>
    </cfRule>
    <cfRule type="cellIs" priority="4" operator="lessThan" aboveAverage="0" equalAverage="0" bottom="0" percent="0" rank="0" text="" dxfId="2">
      <formula>20</formula>
    </cfRule>
  </conditionalFormatting>
  <conditionalFormatting sqref="N6:N31">
    <cfRule type="expression" priority="5" aboveAverage="0" equalAverage="0" bottom="0" percent="0" rank="0" text="" dxfId="0">
      <formula>N6="Zu hoch"</formula>
    </cfRule>
    <cfRule type="expression" priority="6" aboveAverage="0" equalAverage="0" bottom="0" percent="0" rank="0" text="" dxfId="1">
      <formula>N6="Gut"</formula>
    </cfRule>
    <cfRule type="expression" priority="7" aboveAverage="0" equalAverage="0" bottom="0" percent="0" rank="0" text="" dxfId="2">
      <formula>N6="Sehr gut"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0916C"/>
    <pageSetUpPr fitToPage="false"/>
  </sheetPr>
  <dimension ref="A1:L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14"/>
    <col collapsed="false" customWidth="true" hidden="false" outlineLevel="0" max="4" min="4" style="0" width="15"/>
    <col collapsed="false" customWidth="true" hidden="false" outlineLevel="0" max="6" min="5" style="0" width="12"/>
    <col collapsed="false" customWidth="true" hidden="false" outlineLevel="0" max="7" min="7" style="0" width="14"/>
    <col collapsed="false" customWidth="true" hidden="false" outlineLevel="0" max="9" min="9" style="0" width="22"/>
    <col collapsed="false" customWidth="true" hidden="false" outlineLevel="0" max="11" min="10" style="0" width="12"/>
    <col collapsed="false" customWidth="true" hidden="false" outlineLevel="0" max="12" min="12" style="0" width="22"/>
  </cols>
  <sheetData>
    <row r="1" customFormat="false" ht="27.75" hidden="false" customHeight="true" outlineLevel="0" collapsed="false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21.75" hidden="false" customHeight="true" outlineLevel="0" collapsed="false">
      <c r="B4" s="21" t="s">
        <v>71</v>
      </c>
      <c r="C4" s="21"/>
      <c r="D4" s="21" t="s">
        <v>72</v>
      </c>
      <c r="E4" s="21"/>
      <c r="F4" s="21" t="s">
        <v>73</v>
      </c>
      <c r="G4" s="21"/>
      <c r="H4" s="21" t="s">
        <v>74</v>
      </c>
      <c r="I4" s="21"/>
      <c r="J4" s="21" t="s">
        <v>75</v>
      </c>
      <c r="K4" s="21"/>
    </row>
    <row r="5" customFormat="false" ht="27.75" hidden="false" customHeight="true" outlineLevel="0" collapsed="false">
      <c r="B5" s="47" t="n">
        <f aca="false">AVERAGE(Kalkulation!J6:J31)</f>
        <v>5.63846153846154</v>
      </c>
      <c r="C5" s="47"/>
      <c r="D5" s="47" t="n">
        <f aca="false">AVERAGE(Kalkulation!K6:K31)</f>
        <v>3.79970283339073</v>
      </c>
      <c r="E5" s="47"/>
      <c r="F5" s="48" t="n">
        <f aca="false">AVERAGE(Kalkulation!M6:M31)</f>
        <v>20.0995024228859</v>
      </c>
      <c r="G5" s="48"/>
      <c r="H5" s="49" t="n">
        <f aca="false">AVERAGE(Kalkulation!G6:G31)</f>
        <v>5.38461538461539</v>
      </c>
      <c r="I5" s="49"/>
      <c r="J5" s="50" t="n">
        <f aca="false">COUNTA(Kalkulation!A6:A31)</f>
        <v>26</v>
      </c>
      <c r="K5" s="50"/>
    </row>
    <row r="6" customFormat="false" ht="13.5" hidden="false" customHeight="true" outlineLevel="0" collapsed="false"/>
    <row r="8" customFormat="false" ht="21.75" hidden="false" customHeight="true" outlineLevel="0" collapsed="false">
      <c r="A8" s="4" t="s">
        <v>3</v>
      </c>
      <c r="B8" s="4" t="s">
        <v>4</v>
      </c>
      <c r="C8" s="4" t="s">
        <v>76</v>
      </c>
      <c r="D8" s="4" t="s">
        <v>77</v>
      </c>
      <c r="E8" s="4" t="s">
        <v>64</v>
      </c>
      <c r="F8" s="4" t="s">
        <v>78</v>
      </c>
      <c r="G8" s="4" t="s">
        <v>79</v>
      </c>
      <c r="I8" s="41" t="s">
        <v>80</v>
      </c>
      <c r="J8" s="41"/>
      <c r="K8" s="41"/>
      <c r="L8" s="41"/>
    </row>
    <row r="9" customFormat="false" ht="16.5" hidden="false" customHeight="true" outlineLevel="0" collapsed="false">
      <c r="A9" s="22" t="str">
        <f aca="false">Kalkulation!A6</f>
        <v>Fassbier (0,3 l)</v>
      </c>
      <c r="B9" s="22" t="str">
        <f aca="false">Kalkulation!B6</f>
        <v>Bier</v>
      </c>
      <c r="C9" s="25" t="n">
        <f aca="false">Kalkulation!J6</f>
        <v>2.9</v>
      </c>
      <c r="D9" s="25" t="n">
        <f aca="false">Kalkulation!K6</f>
        <v>1.95547478991597</v>
      </c>
      <c r="E9" s="30" t="n">
        <f aca="false">Kalkulation!M6</f>
        <v>19.7581034482759</v>
      </c>
      <c r="F9" s="51" t="str">
        <f aca="false">Kalkulation!N6</f>
        <v>Sehr gut</v>
      </c>
      <c r="G9" s="52" t="n">
        <f aca="false">Kalkulation!G6</f>
        <v>5</v>
      </c>
      <c r="I9" s="53" t="s">
        <v>4</v>
      </c>
      <c r="J9" s="53" t="s">
        <v>81</v>
      </c>
      <c r="K9" s="53" t="s">
        <v>82</v>
      </c>
      <c r="L9" s="53" t="s">
        <v>83</v>
      </c>
    </row>
    <row r="10" customFormat="false" ht="16.5" hidden="false" customHeight="true" outlineLevel="0" collapsed="false">
      <c r="A10" s="32" t="str">
        <f aca="false">Kalkulation!A7</f>
        <v>Fassbier (0,5 l)</v>
      </c>
      <c r="B10" s="32" t="str">
        <f aca="false">Kalkulation!B7</f>
        <v>Bier</v>
      </c>
      <c r="C10" s="35" t="n">
        <f aca="false">Kalkulation!J7</f>
        <v>4.5</v>
      </c>
      <c r="D10" s="35" t="n">
        <f aca="false">Kalkulation!K7</f>
        <v>3.03251260504202</v>
      </c>
      <c r="E10" s="39" t="n">
        <f aca="false">Kalkulation!M7</f>
        <v>19.8068888888889</v>
      </c>
      <c r="F10" s="54" t="str">
        <f aca="false">Kalkulation!N7</f>
        <v>Sehr gut</v>
      </c>
      <c r="G10" s="55" t="n">
        <f aca="false">Kalkulation!G7</f>
        <v>5</v>
      </c>
      <c r="I10" s="6" t="s">
        <v>84</v>
      </c>
      <c r="J10" s="56" t="n">
        <v>4</v>
      </c>
      <c r="K10" s="56" t="n">
        <v>6</v>
      </c>
      <c r="L10" s="6" t="s">
        <v>85</v>
      </c>
    </row>
    <row r="11" customFormat="false" ht="16.5" hidden="false" customHeight="true" outlineLevel="0" collapsed="false">
      <c r="A11" s="22" t="str">
        <f aca="false">Kalkulation!A8</f>
        <v>Flaschenbier (0,33 l)</v>
      </c>
      <c r="B11" s="22" t="str">
        <f aca="false">Kalkulation!B8</f>
        <v>Bier</v>
      </c>
      <c r="C11" s="25" t="n">
        <f aca="false">Kalkulation!J8</f>
        <v>3.2</v>
      </c>
      <c r="D11" s="25" t="n">
        <f aca="false">Kalkulation!K8</f>
        <v>2.0195756302521</v>
      </c>
      <c r="E11" s="30" t="n">
        <f aca="false">Kalkulation!M8</f>
        <v>24.89703125</v>
      </c>
      <c r="F11" s="51" t="str">
        <f aca="false">Kalkulation!N8</f>
        <v>Gut</v>
      </c>
      <c r="G11" s="52" t="n">
        <f aca="false">Kalkulation!G8</f>
        <v>4</v>
      </c>
      <c r="I11" s="13" t="s">
        <v>86</v>
      </c>
      <c r="J11" s="57" t="n">
        <v>3</v>
      </c>
      <c r="K11" s="57" t="n">
        <v>5</v>
      </c>
      <c r="L11" s="13" t="s">
        <v>87</v>
      </c>
    </row>
    <row r="12" customFormat="false" ht="16.5" hidden="false" customHeight="true" outlineLevel="0" collapsed="false">
      <c r="A12" s="32" t="str">
        <f aca="false">Kalkulation!A9</f>
        <v>Flaschenbier (0,5 l)</v>
      </c>
      <c r="B12" s="32" t="str">
        <f aca="false">Kalkulation!B9</f>
        <v>Bier</v>
      </c>
      <c r="C12" s="35" t="n">
        <f aca="false">Kalkulation!J9</f>
        <v>4.2</v>
      </c>
      <c r="D12" s="35" t="n">
        <f aca="false">Kalkulation!K9</f>
        <v>2.65391176470588</v>
      </c>
      <c r="E12" s="39" t="n">
        <f aca="false">Kalkulation!M9</f>
        <v>24.8058333333333</v>
      </c>
      <c r="F12" s="54" t="str">
        <f aca="false">Kalkulation!N9</f>
        <v>Gut</v>
      </c>
      <c r="G12" s="55" t="n">
        <f aca="false">Kalkulation!G9</f>
        <v>4</v>
      </c>
      <c r="I12" s="6" t="s">
        <v>88</v>
      </c>
      <c r="J12" s="56" t="n">
        <v>3</v>
      </c>
      <c r="K12" s="56" t="n">
        <v>4</v>
      </c>
      <c r="L12" s="6" t="s">
        <v>89</v>
      </c>
    </row>
    <row r="13" customFormat="false" ht="16.5" hidden="false" customHeight="true" outlineLevel="0" collapsed="false">
      <c r="A13" s="22" t="str">
        <f aca="false">Kalkulation!A10</f>
        <v>Weißwein (0,2 l)</v>
      </c>
      <c r="B13" s="22" t="str">
        <f aca="false">Kalkulation!B10</f>
        <v>Wein/Sekt</v>
      </c>
      <c r="C13" s="25" t="n">
        <f aca="false">Kalkulation!J10</f>
        <v>5.2</v>
      </c>
      <c r="D13" s="25" t="n">
        <f aca="false">Kalkulation!K10</f>
        <v>3.12174789915966</v>
      </c>
      <c r="E13" s="30" t="n">
        <f aca="false">Kalkulation!M10</f>
        <v>28.56</v>
      </c>
      <c r="F13" s="51" t="str">
        <f aca="false">Kalkulation!N10</f>
        <v>Gut</v>
      </c>
      <c r="G13" s="52" t="n">
        <f aca="false">Kalkulation!G10</f>
        <v>3.5</v>
      </c>
      <c r="I13" s="13" t="s">
        <v>23</v>
      </c>
      <c r="J13" s="57" t="n">
        <v>4</v>
      </c>
      <c r="K13" s="57" t="n">
        <v>7</v>
      </c>
      <c r="L13" s="13" t="s">
        <v>90</v>
      </c>
    </row>
    <row r="14" customFormat="false" ht="16.5" hidden="false" customHeight="true" outlineLevel="0" collapsed="false">
      <c r="A14" s="32" t="str">
        <f aca="false">Kalkulation!A11</f>
        <v>Rotwein (0,2 l)</v>
      </c>
      <c r="B14" s="32" t="str">
        <f aca="false">Kalkulation!B11</f>
        <v>Wein/Sekt</v>
      </c>
      <c r="C14" s="35" t="n">
        <f aca="false">Kalkulation!J11</f>
        <v>6</v>
      </c>
      <c r="D14" s="35" t="n">
        <f aca="false">Kalkulation!K11</f>
        <v>3.59988347338936</v>
      </c>
      <c r="E14" s="39" t="n">
        <f aca="false">Kalkulation!M11</f>
        <v>28.6023111111111</v>
      </c>
      <c r="F14" s="54" t="str">
        <f aca="false">Kalkulation!N11</f>
        <v>Gut</v>
      </c>
      <c r="G14" s="55" t="n">
        <f aca="false">Kalkulation!G11</f>
        <v>3.5</v>
      </c>
      <c r="I14" s="6" t="s">
        <v>41</v>
      </c>
      <c r="J14" s="56" t="n">
        <v>4</v>
      </c>
      <c r="K14" s="56" t="n">
        <v>7</v>
      </c>
      <c r="L14" s="6" t="s">
        <v>90</v>
      </c>
    </row>
    <row r="15" customFormat="false" ht="16.5" hidden="false" customHeight="true" outlineLevel="0" collapsed="false">
      <c r="A15" s="22" t="str">
        <f aca="false">Kalkulation!A12</f>
        <v>Roséwein (0,2 l)</v>
      </c>
      <c r="B15" s="22" t="str">
        <f aca="false">Kalkulation!B12</f>
        <v>Wein/Sekt</v>
      </c>
      <c r="C15" s="25" t="n">
        <f aca="false">Kalkulation!J12</f>
        <v>5.5</v>
      </c>
      <c r="D15" s="25" t="n">
        <f aca="false">Kalkulation!K12</f>
        <v>3.2906487394958</v>
      </c>
      <c r="E15" s="30" t="n">
        <f aca="false">Kalkulation!M12</f>
        <v>28.8023272727273</v>
      </c>
      <c r="F15" s="51" t="str">
        <f aca="false">Kalkulation!N12</f>
        <v>Gut</v>
      </c>
      <c r="G15" s="52" t="n">
        <f aca="false">Kalkulation!G12</f>
        <v>3.5</v>
      </c>
      <c r="I15" s="13" t="s">
        <v>28</v>
      </c>
      <c r="J15" s="57" t="n">
        <v>3</v>
      </c>
      <c r="K15" s="57" t="n">
        <v>5</v>
      </c>
      <c r="L15" s="13" t="s">
        <v>87</v>
      </c>
    </row>
    <row r="16" customFormat="false" ht="16.5" hidden="false" customHeight="true" outlineLevel="0" collapsed="false">
      <c r="A16" s="32" t="str">
        <f aca="false">Kalkulation!A13</f>
        <v>Sekt (0,1 l)</v>
      </c>
      <c r="B16" s="32" t="str">
        <f aca="false">Kalkulation!B13</f>
        <v>Wein/Sekt</v>
      </c>
      <c r="C16" s="35" t="n">
        <f aca="false">Kalkulation!J13</f>
        <v>3.9</v>
      </c>
      <c r="D16" s="35" t="n">
        <f aca="false">Kalkulation!K13</f>
        <v>2.45331092436975</v>
      </c>
      <c r="E16" s="39" t="n">
        <f aca="false">Kalkulation!M13</f>
        <v>25.1425641025641</v>
      </c>
      <c r="F16" s="54" t="str">
        <f aca="false">Kalkulation!N13</f>
        <v>Gut</v>
      </c>
      <c r="G16" s="55" t="n">
        <f aca="false">Kalkulation!G13</f>
        <v>4</v>
      </c>
      <c r="I16" s="6" t="s">
        <v>91</v>
      </c>
      <c r="J16" s="56" t="n">
        <v>5</v>
      </c>
      <c r="K16" s="56" t="n">
        <v>10</v>
      </c>
      <c r="L16" s="6" t="s">
        <v>92</v>
      </c>
    </row>
    <row r="17" customFormat="false" ht="16.5" hidden="false" customHeight="true" outlineLevel="0" collapsed="false">
      <c r="A17" s="22" t="str">
        <f aca="false">Kalkulation!A14</f>
        <v>Whisky (4 cl)</v>
      </c>
      <c r="B17" s="22" t="str">
        <f aca="false">Kalkulation!B14</f>
        <v>Spirituosen</v>
      </c>
      <c r="C17" s="25" t="n">
        <f aca="false">Kalkulation!J14</f>
        <v>6.9</v>
      </c>
      <c r="D17" s="25" t="n">
        <f aca="false">Kalkulation!K14</f>
        <v>4.73889075630252</v>
      </c>
      <c r="E17" s="30" t="n">
        <f aca="false">Kalkulation!M14</f>
        <v>18.2713043478261</v>
      </c>
      <c r="F17" s="51" t="str">
        <f aca="false">Kalkulation!N14</f>
        <v>Sehr gut</v>
      </c>
      <c r="G17" s="52" t="n">
        <f aca="false">Kalkulation!G14</f>
        <v>5.5</v>
      </c>
      <c r="I17" s="13" t="s">
        <v>33</v>
      </c>
      <c r="J17" s="57" t="n">
        <v>6</v>
      </c>
      <c r="K17" s="57" t="n">
        <v>12</v>
      </c>
      <c r="L17" s="13" t="s">
        <v>93</v>
      </c>
    </row>
    <row r="18" customFormat="false" ht="16.5" hidden="false" customHeight="true" outlineLevel="0" collapsed="false">
      <c r="A18" s="32" t="str">
        <f aca="false">Kalkulation!A15</f>
        <v>Vodka (4 cl)</v>
      </c>
      <c r="B18" s="32" t="str">
        <f aca="false">Kalkulation!B15</f>
        <v>Spirituosen</v>
      </c>
      <c r="C18" s="35" t="n">
        <f aca="false">Kalkulation!J15</f>
        <v>4.6</v>
      </c>
      <c r="D18" s="35" t="n">
        <f aca="false">Kalkulation!K15</f>
        <v>3.15926050420168</v>
      </c>
      <c r="E18" s="39" t="n">
        <f aca="false">Kalkulation!M15</f>
        <v>18.2713043478261</v>
      </c>
      <c r="F18" s="54" t="str">
        <f aca="false">Kalkulation!N15</f>
        <v>Sehr gut</v>
      </c>
      <c r="G18" s="55" t="n">
        <f aca="false">Kalkulation!G15</f>
        <v>5.5</v>
      </c>
    </row>
    <row r="19" customFormat="false" ht="16.5" hidden="false" customHeight="true" outlineLevel="0" collapsed="false">
      <c r="A19" s="22" t="str">
        <f aca="false">Kalkulation!A16</f>
        <v>Rum (4 cl)</v>
      </c>
      <c r="B19" s="22" t="str">
        <f aca="false">Kalkulation!B16</f>
        <v>Spirituosen</v>
      </c>
      <c r="C19" s="25" t="n">
        <f aca="false">Kalkulation!J16</f>
        <v>5.4</v>
      </c>
      <c r="D19" s="25" t="n">
        <f aca="false">Kalkulation!K16</f>
        <v>3.71381512605042</v>
      </c>
      <c r="E19" s="30" t="n">
        <f aca="false">Kalkulation!M16</f>
        <v>18.1585185185185</v>
      </c>
      <c r="F19" s="51" t="str">
        <f aca="false">Kalkulation!N16</f>
        <v>Sehr gut</v>
      </c>
      <c r="G19" s="52" t="n">
        <f aca="false">Kalkulation!G16</f>
        <v>5.5</v>
      </c>
      <c r="I19" s="58" t="s">
        <v>94</v>
      </c>
      <c r="J19" s="58"/>
      <c r="K19" s="58"/>
      <c r="L19" s="58"/>
    </row>
    <row r="20" customFormat="false" ht="16.5" hidden="false" customHeight="true" outlineLevel="0" collapsed="false">
      <c r="A20" s="32" t="str">
        <f aca="false">Kalkulation!A17</f>
        <v>Gin (4 cl)</v>
      </c>
      <c r="B20" s="32" t="str">
        <f aca="false">Kalkulation!B17</f>
        <v>Spirituosen</v>
      </c>
      <c r="C20" s="35" t="n">
        <f aca="false">Kalkulation!J17</f>
        <v>6.2</v>
      </c>
      <c r="D20" s="35" t="n">
        <f aca="false">Kalkulation!K17</f>
        <v>4.26836974789916</v>
      </c>
      <c r="E20" s="39" t="n">
        <f aca="false">Kalkulation!M17</f>
        <v>18.0748387096774</v>
      </c>
      <c r="F20" s="54" t="str">
        <f aca="false">Kalkulation!N17</f>
        <v>Sehr gut</v>
      </c>
      <c r="G20" s="55" t="n">
        <f aca="false">Kalkulation!G17</f>
        <v>5.5</v>
      </c>
      <c r="I20" s="59" t="s">
        <v>95</v>
      </c>
      <c r="J20" s="60" t="s">
        <v>96</v>
      </c>
      <c r="K20" s="60"/>
      <c r="L20" s="60"/>
    </row>
    <row r="21" customFormat="false" ht="16.5" hidden="false" customHeight="true" outlineLevel="0" collapsed="false">
      <c r="A21" s="22" t="str">
        <f aca="false">Kalkulation!A18</f>
        <v>Cola (0,33 l)</v>
      </c>
      <c r="B21" s="22" t="str">
        <f aca="false">Kalkulation!B18</f>
        <v>Softdrinks</v>
      </c>
      <c r="C21" s="25" t="n">
        <f aca="false">Kalkulation!J18</f>
        <v>2.7</v>
      </c>
      <c r="D21" s="25" t="n">
        <f aca="false">Kalkulation!K18</f>
        <v>1.70790756302521</v>
      </c>
      <c r="E21" s="30" t="n">
        <f aca="false">Kalkulation!M18</f>
        <v>24.7255555555556</v>
      </c>
      <c r="F21" s="51" t="str">
        <f aca="false">Kalkulation!N18</f>
        <v>Gut</v>
      </c>
      <c r="G21" s="52" t="n">
        <f aca="false">Kalkulation!G18</f>
        <v>4</v>
      </c>
      <c r="I21" s="61" t="s">
        <v>95</v>
      </c>
      <c r="J21" s="62" t="s">
        <v>97</v>
      </c>
      <c r="K21" s="62"/>
      <c r="L21" s="62"/>
    </row>
    <row r="22" customFormat="false" ht="16.5" hidden="false" customHeight="true" outlineLevel="0" collapsed="false">
      <c r="A22" s="32" t="str">
        <f aca="false">Kalkulation!A19</f>
        <v>Orangensaft (0,2 l)</v>
      </c>
      <c r="B22" s="32" t="str">
        <f aca="false">Kalkulation!B19</f>
        <v>Softdrinks</v>
      </c>
      <c r="C22" s="35" t="n">
        <f aca="false">Kalkulation!J19</f>
        <v>1.2</v>
      </c>
      <c r="D22" s="35" t="n">
        <f aca="false">Kalkulation!K19</f>
        <v>0.761203361344538</v>
      </c>
      <c r="E22" s="39" t="n">
        <f aca="false">Kalkulation!M19</f>
        <v>24.514</v>
      </c>
      <c r="F22" s="54" t="str">
        <f aca="false">Kalkulation!N19</f>
        <v>Gut</v>
      </c>
      <c r="G22" s="55" t="n">
        <f aca="false">Kalkulation!G19</f>
        <v>4</v>
      </c>
      <c r="I22" s="59" t="s">
        <v>98</v>
      </c>
      <c r="J22" s="60" t="s">
        <v>99</v>
      </c>
      <c r="K22" s="60"/>
      <c r="L22" s="60"/>
    </row>
    <row r="23" customFormat="false" ht="16.5" hidden="false" customHeight="true" outlineLevel="0" collapsed="false">
      <c r="A23" s="22" t="str">
        <f aca="false">Kalkulation!A20</f>
        <v>Apfelschorle (0,3 l)</v>
      </c>
      <c r="B23" s="22" t="str">
        <f aca="false">Kalkulation!B20</f>
        <v>Softdrinks</v>
      </c>
      <c r="C23" s="25" t="n">
        <f aca="false">Kalkulation!J20</f>
        <v>0.7</v>
      </c>
      <c r="D23" s="25" t="n">
        <f aca="false">Kalkulation!K20</f>
        <v>0.449185294117647</v>
      </c>
      <c r="E23" s="30" t="n">
        <f aca="false">Kalkulation!M20</f>
        <v>23.6385</v>
      </c>
      <c r="F23" s="51" t="str">
        <f aca="false">Kalkulation!N20</f>
        <v>Gut</v>
      </c>
      <c r="G23" s="52" t="n">
        <f aca="false">Kalkulation!G20</f>
        <v>4</v>
      </c>
      <c r="I23" s="61" t="s">
        <v>95</v>
      </c>
      <c r="J23" s="62" t="s">
        <v>100</v>
      </c>
      <c r="K23" s="62"/>
      <c r="L23" s="62"/>
    </row>
    <row r="24" customFormat="false" ht="16.5" hidden="false" customHeight="true" outlineLevel="0" collapsed="false">
      <c r="A24" s="32" t="str">
        <f aca="false">Kalkulation!A21</f>
        <v>Energydrink (0,25 l)</v>
      </c>
      <c r="B24" s="32" t="str">
        <f aca="false">Kalkulation!B21</f>
        <v>Softdrinks</v>
      </c>
      <c r="C24" s="35" t="n">
        <f aca="false">Kalkulation!J21</f>
        <v>3.8</v>
      </c>
      <c r="D24" s="35" t="n">
        <f aca="false">Kalkulation!K21</f>
        <v>2.27527731092437</v>
      </c>
      <c r="E24" s="39" t="n">
        <f aca="false">Kalkulation!M21</f>
        <v>28.7478947368421</v>
      </c>
      <c r="F24" s="54" t="str">
        <f aca="false">Kalkulation!N21</f>
        <v>Gut</v>
      </c>
      <c r="G24" s="55" t="n">
        <f aca="false">Kalkulation!G21</f>
        <v>3.5</v>
      </c>
    </row>
    <row r="25" customFormat="false" ht="16.5" hidden="false" customHeight="true" outlineLevel="0" collapsed="false">
      <c r="A25" s="22" t="str">
        <f aca="false">Kalkulation!A22</f>
        <v>Mineralwasser (0,25 l)</v>
      </c>
      <c r="B25" s="22" t="str">
        <f aca="false">Kalkulation!B22</f>
        <v>Wasser</v>
      </c>
      <c r="C25" s="25" t="n">
        <f aca="false">Kalkulation!J22</f>
        <v>0.5</v>
      </c>
      <c r="D25" s="25" t="n">
        <f aca="false">Kalkulation!K22</f>
        <v>0.374268067226891</v>
      </c>
      <c r="E25" s="30" t="n">
        <f aca="false">Kalkulation!M22</f>
        <v>10.9242</v>
      </c>
      <c r="F25" s="51" t="str">
        <f aca="false">Kalkulation!N22</f>
        <v>Sehr gut</v>
      </c>
      <c r="G25" s="52" t="n">
        <f aca="false">Kalkulation!G22</f>
        <v>9</v>
      </c>
    </row>
    <row r="26" customFormat="false" ht="16.5" hidden="false" customHeight="true" outlineLevel="0" collapsed="false">
      <c r="A26" s="32" t="str">
        <f aca="false">Kalkulation!A23</f>
        <v>Mineralwasser (0,5 l)</v>
      </c>
      <c r="B26" s="32" t="str">
        <f aca="false">Kalkulation!B23</f>
        <v>Wasser</v>
      </c>
      <c r="C26" s="35" t="n">
        <f aca="false">Kalkulation!J23</f>
        <v>1.2</v>
      </c>
      <c r="D26" s="35" t="n">
        <f aca="false">Kalkulation!K23</f>
        <v>0.896203361344538</v>
      </c>
      <c r="E26" s="39" t="n">
        <f aca="false">Kalkulation!M23</f>
        <v>11.1265</v>
      </c>
      <c r="F26" s="54" t="str">
        <f aca="false">Kalkulation!N23</f>
        <v>Sehr gut</v>
      </c>
      <c r="G26" s="55" t="n">
        <f aca="false">Kalkulation!G23</f>
        <v>9</v>
      </c>
    </row>
    <row r="27" customFormat="false" ht="16.5" hidden="false" customHeight="true" outlineLevel="0" collapsed="false">
      <c r="A27" s="22" t="str">
        <f aca="false">Kalkulation!A24</f>
        <v>Espresso</v>
      </c>
      <c r="B27" s="22" t="str">
        <f aca="false">Kalkulation!B24</f>
        <v>Kaffee/Heißgetränke</v>
      </c>
      <c r="C27" s="25" t="n">
        <f aca="false">Kalkulation!J24</f>
        <v>1.7</v>
      </c>
      <c r="D27" s="25" t="n">
        <f aca="false">Kalkulation!K24</f>
        <v>1.23957142857143</v>
      </c>
      <c r="E27" s="30" t="n">
        <f aca="false">Kalkulation!M24</f>
        <v>13.23</v>
      </c>
      <c r="F27" s="51" t="str">
        <f aca="false">Kalkulation!N24</f>
        <v>Sehr gut</v>
      </c>
      <c r="G27" s="52" t="n">
        <f aca="false">Kalkulation!G24</f>
        <v>7.5</v>
      </c>
    </row>
    <row r="28" customFormat="false" ht="16.5" hidden="false" customHeight="true" outlineLevel="0" collapsed="false">
      <c r="A28" s="32" t="str">
        <f aca="false">Kalkulation!A25</f>
        <v>Cappuccino</v>
      </c>
      <c r="B28" s="32" t="str">
        <f aca="false">Kalkulation!B25</f>
        <v>Kaffee/Heißgetränke</v>
      </c>
      <c r="C28" s="35" t="n">
        <f aca="false">Kalkulation!J25</f>
        <v>3.3</v>
      </c>
      <c r="D28" s="35" t="n">
        <f aca="false">Kalkulation!K25</f>
        <v>2.40560924369748</v>
      </c>
      <c r="E28" s="39" t="n">
        <f aca="false">Kalkulation!M25</f>
        <v>13.2522727272727</v>
      </c>
      <c r="F28" s="54" t="str">
        <f aca="false">Kalkulation!N25</f>
        <v>Sehr gut</v>
      </c>
      <c r="G28" s="55" t="n">
        <f aca="false">Kalkulation!G25</f>
        <v>7.5</v>
      </c>
    </row>
    <row r="29" customFormat="false" ht="16.5" hidden="false" customHeight="true" outlineLevel="0" collapsed="false">
      <c r="A29" s="22" t="str">
        <f aca="false">Kalkulation!A26</f>
        <v>Latte Macchiato</v>
      </c>
      <c r="B29" s="22" t="str">
        <f aca="false">Kalkulation!B26</f>
        <v>Kaffee/Heißgetränke</v>
      </c>
      <c r="C29" s="25" t="n">
        <f aca="false">Kalkulation!J26</f>
        <v>4.2</v>
      </c>
      <c r="D29" s="25" t="n">
        <f aca="false">Kalkulation!K26</f>
        <v>3.05691176470588</v>
      </c>
      <c r="E29" s="30" t="n">
        <f aca="false">Kalkulation!M26</f>
        <v>13.3875</v>
      </c>
      <c r="F29" s="51" t="str">
        <f aca="false">Kalkulation!N26</f>
        <v>Sehr gut</v>
      </c>
      <c r="G29" s="52" t="n">
        <f aca="false">Kalkulation!G26</f>
        <v>7.5</v>
      </c>
    </row>
    <row r="30" customFormat="false" ht="16.5" hidden="false" customHeight="true" outlineLevel="0" collapsed="false">
      <c r="A30" s="32" t="str">
        <f aca="false">Kalkulation!A27</f>
        <v>Tee (Kanne)</v>
      </c>
      <c r="B30" s="32" t="str">
        <f aca="false">Kalkulation!B27</f>
        <v>Kaffee/Heißgetränke</v>
      </c>
      <c r="C30" s="35" t="n">
        <f aca="false">Kalkulation!J27</f>
        <v>2.5</v>
      </c>
      <c r="D30" s="35" t="n">
        <f aca="false">Kalkulation!K27</f>
        <v>2.02744859813084</v>
      </c>
      <c r="E30" s="39" t="n">
        <f aca="false">Kalkulation!M27</f>
        <v>13.2252</v>
      </c>
      <c r="F30" s="54" t="str">
        <f aca="false">Kalkulation!N27</f>
        <v>Sehr gut</v>
      </c>
      <c r="G30" s="55" t="n">
        <f aca="false">Kalkulation!G27</f>
        <v>7.5</v>
      </c>
    </row>
    <row r="31" customFormat="false" ht="16.5" hidden="false" customHeight="true" outlineLevel="0" collapsed="false">
      <c r="A31" s="22" t="str">
        <f aca="false">Kalkulation!A28</f>
        <v>Mojito</v>
      </c>
      <c r="B31" s="22" t="str">
        <f aca="false">Kalkulation!B28</f>
        <v>Cocktails</v>
      </c>
      <c r="C31" s="25" t="n">
        <f aca="false">Kalkulation!J28</f>
        <v>15.3</v>
      </c>
      <c r="D31" s="25" t="n">
        <f aca="false">Kalkulation!K28</f>
        <v>10.5251428571429</v>
      </c>
      <c r="E31" s="30" t="n">
        <f aca="false">Kalkulation!M28</f>
        <v>18.1377777777778</v>
      </c>
      <c r="F31" s="51" t="str">
        <f aca="false">Kalkulation!N28</f>
        <v>Sehr gut</v>
      </c>
      <c r="G31" s="52" t="n">
        <f aca="false">Kalkulation!G28</f>
        <v>5.5</v>
      </c>
    </row>
    <row r="32" customFormat="false" ht="16.5" hidden="false" customHeight="true" outlineLevel="0" collapsed="false">
      <c r="A32" s="32" t="str">
        <f aca="false">Kalkulation!A29</f>
        <v>Aperol Spritz</v>
      </c>
      <c r="B32" s="32" t="str">
        <f aca="false">Kalkulation!B29</f>
        <v>Cocktails</v>
      </c>
      <c r="C32" s="35" t="n">
        <f aca="false">Kalkulation!J29</f>
        <v>19.2</v>
      </c>
      <c r="D32" s="35" t="n">
        <f aca="false">Kalkulation!K29</f>
        <v>13.1944537815126</v>
      </c>
      <c r="E32" s="39" t="n">
        <f aca="false">Kalkulation!M29</f>
        <v>18.221875</v>
      </c>
      <c r="F32" s="54" t="str">
        <f aca="false">Kalkulation!N29</f>
        <v>Sehr gut</v>
      </c>
      <c r="G32" s="55" t="n">
        <f aca="false">Kalkulation!G29</f>
        <v>5.5</v>
      </c>
    </row>
    <row r="33" customFormat="false" ht="16.5" hidden="false" customHeight="true" outlineLevel="0" collapsed="false">
      <c r="A33" s="22" t="str">
        <f aca="false">Kalkulation!A30</f>
        <v>Gin Tonic</v>
      </c>
      <c r="B33" s="22" t="str">
        <f aca="false">Kalkulation!B30</f>
        <v>Cocktails</v>
      </c>
      <c r="C33" s="25" t="n">
        <f aca="false">Kalkulation!J30</f>
        <v>17.2</v>
      </c>
      <c r="D33" s="25" t="n">
        <f aca="false">Kalkulation!K30</f>
        <v>11.828781512605</v>
      </c>
      <c r="E33" s="30" t="n">
        <f aca="false">Kalkulation!M30</f>
        <v>18.1613372093023</v>
      </c>
      <c r="F33" s="51" t="str">
        <f aca="false">Kalkulation!N30</f>
        <v>Sehr gut</v>
      </c>
      <c r="G33" s="52" t="n">
        <f aca="false">Kalkulation!G30</f>
        <v>5.5</v>
      </c>
    </row>
    <row r="34" customFormat="false" ht="16.5" hidden="false" customHeight="true" outlineLevel="0" collapsed="false">
      <c r="A34" s="32" t="str">
        <f aca="false">Kalkulation!A31</f>
        <v>Caipirinha</v>
      </c>
      <c r="B34" s="32" t="str">
        <f aca="false">Kalkulation!B31</f>
        <v>Cocktails</v>
      </c>
      <c r="C34" s="35" t="n">
        <f aca="false">Kalkulation!J31</f>
        <v>14.6</v>
      </c>
      <c r="D34" s="35" t="n">
        <f aca="false">Kalkulation!K31</f>
        <v>10.0429075630252</v>
      </c>
      <c r="E34" s="39" t="n">
        <f aca="false">Kalkulation!M31</f>
        <v>18.1434246575342</v>
      </c>
      <c r="F34" s="54" t="str">
        <f aca="false">Kalkulation!N31</f>
        <v>Sehr gut</v>
      </c>
      <c r="G34" s="55" t="n">
        <f aca="false">Kalkulation!G31</f>
        <v>5.5</v>
      </c>
    </row>
    <row r="36" customFormat="false" ht="15" hidden="false" customHeight="true" outlineLevel="0" collapsed="false">
      <c r="A36" s="63" t="s">
        <v>101</v>
      </c>
      <c r="B36" s="63"/>
      <c r="C36" s="63"/>
      <c r="D36" s="63"/>
      <c r="E36" s="63"/>
      <c r="F36" s="63"/>
      <c r="G36" s="63"/>
    </row>
    <row r="37" customFormat="false" ht="16.5" hidden="false" customHeight="true" outlineLevel="0" collapsed="false">
      <c r="A37" s="64" t="s">
        <v>102</v>
      </c>
      <c r="B37" s="65" t="s">
        <v>103</v>
      </c>
      <c r="C37" s="65"/>
      <c r="D37" s="65"/>
      <c r="E37" s="65"/>
      <c r="F37" s="65"/>
      <c r="G37" s="65"/>
    </row>
    <row r="38" customFormat="false" ht="16.5" hidden="false" customHeight="true" outlineLevel="0" collapsed="false">
      <c r="A38" s="66" t="s">
        <v>104</v>
      </c>
      <c r="B38" s="67" t="s">
        <v>105</v>
      </c>
      <c r="C38" s="67"/>
      <c r="D38" s="67"/>
      <c r="E38" s="67"/>
      <c r="F38" s="67"/>
      <c r="G38" s="67"/>
    </row>
    <row r="39" customFormat="false" ht="16.5" hidden="false" customHeight="true" outlineLevel="0" collapsed="false">
      <c r="A39" s="64" t="s">
        <v>106</v>
      </c>
      <c r="B39" s="65" t="s">
        <v>107</v>
      </c>
      <c r="C39" s="65"/>
      <c r="D39" s="65"/>
      <c r="E39" s="65"/>
      <c r="F39" s="65"/>
      <c r="G39" s="65"/>
    </row>
    <row r="40" customFormat="false" ht="16.5" hidden="false" customHeight="true" outlineLevel="0" collapsed="false">
      <c r="A40" s="66" t="s">
        <v>108</v>
      </c>
      <c r="B40" s="67" t="s">
        <v>109</v>
      </c>
      <c r="C40" s="67"/>
      <c r="D40" s="67"/>
      <c r="E40" s="67"/>
      <c r="F40" s="67"/>
      <c r="G40" s="67"/>
    </row>
    <row r="41" customFormat="false" ht="16.5" hidden="false" customHeight="true" outlineLevel="0" collapsed="false">
      <c r="A41" s="64" t="s">
        <v>110</v>
      </c>
      <c r="B41" s="65" t="s">
        <v>111</v>
      </c>
      <c r="C41" s="65"/>
      <c r="D41" s="65"/>
      <c r="E41" s="65"/>
      <c r="F41" s="65"/>
      <c r="G41" s="65"/>
    </row>
    <row r="42" customFormat="false" ht="16.5" hidden="false" customHeight="true" outlineLevel="0" collapsed="false">
      <c r="A42" s="66" t="s">
        <v>112</v>
      </c>
      <c r="B42" s="67" t="s">
        <v>113</v>
      </c>
      <c r="C42" s="67"/>
      <c r="D42" s="67"/>
      <c r="E42" s="67"/>
      <c r="F42" s="67"/>
      <c r="G42" s="67"/>
    </row>
    <row r="43" customFormat="false" ht="16.5" hidden="false" customHeight="true" outlineLevel="0" collapsed="false">
      <c r="A43" s="64" t="s">
        <v>114</v>
      </c>
      <c r="B43" s="65" t="s">
        <v>115</v>
      </c>
      <c r="C43" s="65"/>
      <c r="D43" s="65"/>
      <c r="E43" s="65"/>
      <c r="F43" s="65"/>
      <c r="G43" s="65"/>
    </row>
    <row r="44" customFormat="false" ht="16.5" hidden="false" customHeight="true" outlineLevel="0" collapsed="false">
      <c r="A44" s="66" t="s">
        <v>64</v>
      </c>
      <c r="B44" s="67" t="s">
        <v>116</v>
      </c>
      <c r="C44" s="67"/>
      <c r="D44" s="67"/>
      <c r="E44" s="67"/>
      <c r="F44" s="67"/>
      <c r="G44" s="67"/>
    </row>
  </sheetData>
  <mergeCells count="27">
    <mergeCell ref="A1:L1"/>
    <mergeCell ref="A2:L2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I8:L8"/>
    <mergeCell ref="I19:L19"/>
    <mergeCell ref="J20:L20"/>
    <mergeCell ref="J21:L21"/>
    <mergeCell ref="J22:L22"/>
    <mergeCell ref="J23:L23"/>
    <mergeCell ref="A36:G36"/>
    <mergeCell ref="B37:G37"/>
    <mergeCell ref="B38:G38"/>
    <mergeCell ref="B39:G39"/>
    <mergeCell ref="B40:G40"/>
    <mergeCell ref="B41:G41"/>
    <mergeCell ref="B42:G42"/>
    <mergeCell ref="B43:G43"/>
    <mergeCell ref="B44:G44"/>
  </mergeCells>
  <conditionalFormatting sqref="E9:E34">
    <cfRule type="cellIs" priority="2" operator="greaterThan" aboveAverage="0" equalAverage="0" bottom="0" percent="0" rank="0" text="" dxfId="0">
      <formula>35</formula>
    </cfRule>
    <cfRule type="cellIs" priority="3" operator="between" aboveAverage="0" equalAverage="0" bottom="0" percent="0" rank="0" text="" dxfId="1">
      <formula>20</formula>
      <formula>35</formula>
    </cfRule>
    <cfRule type="cellIs" priority="4" operator="lessThan" aboveAverage="0" equalAverage="0" bottom="0" percent="0" rank="0" text="" dxfId="2">
      <formula>20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4C69D"/>
    <pageSetUpPr fitToPage="false"/>
  </sheetPr>
  <dimension ref="A1:D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8"/>
    <col collapsed="false" customWidth="true" hidden="false" outlineLevel="0" max="4" min="3" style="0" width="22"/>
  </cols>
  <sheetData>
    <row r="1" customFormat="false" ht="27.75" hidden="false" customHeight="true" outlineLevel="0" collapsed="false">
      <c r="A1" s="1" t="s">
        <v>117</v>
      </c>
      <c r="B1" s="1"/>
      <c r="C1" s="1"/>
      <c r="D1" s="1"/>
    </row>
    <row r="2" customFormat="false" ht="18" hidden="false" customHeight="true" outlineLevel="0" collapsed="false">
      <c r="A2" s="2" t="s">
        <v>118</v>
      </c>
      <c r="B2" s="2"/>
      <c r="C2" s="2"/>
      <c r="D2" s="2"/>
    </row>
    <row r="4" customFormat="false" ht="19.5" hidden="false" customHeight="true" outlineLevel="0" collapsed="false">
      <c r="A4" s="68" t="s">
        <v>119</v>
      </c>
      <c r="B4" s="68"/>
      <c r="C4" s="68"/>
      <c r="D4" s="68"/>
    </row>
    <row r="5" customFormat="false" ht="19.5" hidden="false" customHeight="true" outlineLevel="0" collapsed="false">
      <c r="A5" s="69" t="s">
        <v>3</v>
      </c>
      <c r="B5" s="70" t="s">
        <v>120</v>
      </c>
      <c r="C5" s="71" t="s">
        <v>121</v>
      </c>
      <c r="D5" s="71"/>
    </row>
    <row r="6" customFormat="false" ht="19.5" hidden="false" customHeight="true" outlineLevel="0" collapsed="false">
      <c r="A6" s="69" t="s">
        <v>122</v>
      </c>
      <c r="B6" s="72" t="n">
        <v>2.8</v>
      </c>
      <c r="C6" s="71" t="s">
        <v>123</v>
      </c>
      <c r="D6" s="71"/>
    </row>
    <row r="7" customFormat="false" ht="19.5" hidden="false" customHeight="true" outlineLevel="0" collapsed="false">
      <c r="A7" s="69" t="s">
        <v>124</v>
      </c>
      <c r="B7" s="73" t="n">
        <v>1000</v>
      </c>
      <c r="C7" s="71" t="s">
        <v>125</v>
      </c>
      <c r="D7" s="71"/>
    </row>
    <row r="8" customFormat="false" ht="19.5" hidden="false" customHeight="true" outlineLevel="0" collapsed="false">
      <c r="A8" s="69" t="s">
        <v>126</v>
      </c>
      <c r="B8" s="73" t="n">
        <v>300</v>
      </c>
      <c r="C8" s="71" t="s">
        <v>127</v>
      </c>
      <c r="D8" s="71"/>
    </row>
    <row r="9" customFormat="false" ht="19.5" hidden="false" customHeight="true" outlineLevel="0" collapsed="false">
      <c r="A9" s="69" t="s">
        <v>128</v>
      </c>
      <c r="B9" s="74" t="n">
        <v>0.05</v>
      </c>
      <c r="C9" s="71" t="s">
        <v>129</v>
      </c>
      <c r="D9" s="71"/>
    </row>
    <row r="10" customFormat="false" ht="19.5" hidden="false" customHeight="true" outlineLevel="0" collapsed="false">
      <c r="A10" s="69" t="s">
        <v>130</v>
      </c>
      <c r="B10" s="27" t="n">
        <v>5</v>
      </c>
      <c r="C10" s="71" t="s">
        <v>131</v>
      </c>
      <c r="D10" s="71"/>
    </row>
    <row r="11" customFormat="false" ht="19.5" hidden="false" customHeight="true" outlineLevel="0" collapsed="false">
      <c r="A11" s="69" t="s">
        <v>9</v>
      </c>
      <c r="B11" s="75" t="n">
        <v>0.19</v>
      </c>
      <c r="C11" s="71" t="s">
        <v>132</v>
      </c>
      <c r="D11" s="71"/>
    </row>
    <row r="13" customFormat="false" ht="19.5" hidden="false" customHeight="true" outlineLevel="0" collapsed="false">
      <c r="A13" s="68" t="s">
        <v>133</v>
      </c>
      <c r="B13" s="68"/>
      <c r="C13" s="68"/>
      <c r="D13" s="68"/>
    </row>
    <row r="14" customFormat="false" ht="21.75" hidden="false" customHeight="true" outlineLevel="0" collapsed="false">
      <c r="A14" s="69" t="s">
        <v>102</v>
      </c>
      <c r="B14" s="34" t="n">
        <f aca="false">IF(B7=1,1,B7/B8)</f>
        <v>3.33333333333333</v>
      </c>
      <c r="C14" s="71"/>
      <c r="D14" s="71"/>
    </row>
    <row r="15" customFormat="false" ht="21.75" hidden="false" customHeight="true" outlineLevel="0" collapsed="false">
      <c r="A15" s="69" t="s">
        <v>104</v>
      </c>
      <c r="B15" s="35" t="n">
        <f aca="false">B6/B14</f>
        <v>0.84</v>
      </c>
      <c r="C15" s="71" t="s">
        <v>134</v>
      </c>
      <c r="D15" s="71"/>
    </row>
    <row r="16" customFormat="false" ht="21.75" hidden="false" customHeight="true" outlineLevel="0" collapsed="false">
      <c r="A16" s="69" t="s">
        <v>106</v>
      </c>
      <c r="B16" s="35" t="n">
        <f aca="false">B15*(1+B9)</f>
        <v>0.882</v>
      </c>
      <c r="C16" s="71" t="s">
        <v>135</v>
      </c>
      <c r="D16" s="71"/>
    </row>
    <row r="17" customFormat="false" ht="21.75" hidden="false" customHeight="true" outlineLevel="0" collapsed="false">
      <c r="A17" s="69" t="s">
        <v>136</v>
      </c>
      <c r="B17" s="35" t="n">
        <f aca="false">B16*B10</f>
        <v>4.41</v>
      </c>
      <c r="C17" s="71" t="s">
        <v>137</v>
      </c>
      <c r="D17" s="71"/>
    </row>
    <row r="18" customFormat="false" ht="21.75" hidden="false" customHeight="true" outlineLevel="0" collapsed="false">
      <c r="A18" s="69" t="s">
        <v>138</v>
      </c>
      <c r="B18" s="35" t="n">
        <f aca="false">B17*(1+B11)</f>
        <v>5.2479</v>
      </c>
      <c r="C18" s="71" t="s">
        <v>139</v>
      </c>
      <c r="D18" s="71"/>
    </row>
    <row r="19" customFormat="false" ht="21.75" hidden="false" customHeight="true" outlineLevel="0" collapsed="false">
      <c r="A19" s="64" t="s">
        <v>140</v>
      </c>
      <c r="B19" s="76" t="n">
        <f aca="false">ROUND(B18/0.1,0)*0.1</f>
        <v>5.2</v>
      </c>
      <c r="C19" s="71" t="s">
        <v>141</v>
      </c>
      <c r="D19" s="71"/>
    </row>
    <row r="20" customFormat="false" ht="21.75" hidden="false" customHeight="true" outlineLevel="0" collapsed="false">
      <c r="A20" s="64" t="s">
        <v>114</v>
      </c>
      <c r="B20" s="25" t="n">
        <f aca="false">B19/(1+B11)-B16</f>
        <v>3.48774789915966</v>
      </c>
      <c r="C20" s="71" t="s">
        <v>142</v>
      </c>
      <c r="D20" s="71"/>
    </row>
    <row r="21" customFormat="false" ht="21.75" hidden="false" customHeight="true" outlineLevel="0" collapsed="false">
      <c r="A21" s="69" t="s">
        <v>143</v>
      </c>
      <c r="B21" s="38" t="n">
        <f aca="false">IF(B19=0,0,B20/(B19/(1+B11)))</f>
        <v>0.798157692307692</v>
      </c>
      <c r="C21" s="71" t="s">
        <v>144</v>
      </c>
      <c r="D21" s="71"/>
    </row>
    <row r="22" customFormat="false" ht="21.75" hidden="false" customHeight="true" outlineLevel="0" collapsed="false">
      <c r="A22" s="64" t="s">
        <v>145</v>
      </c>
      <c r="B22" s="30" t="n">
        <f aca="false">IF(B19=0,0,B16/(B19/(1+B11))*100)</f>
        <v>20.1842307692308</v>
      </c>
      <c r="C22" s="71" t="s">
        <v>146</v>
      </c>
      <c r="D22" s="71"/>
    </row>
    <row r="24" customFormat="false" ht="18" hidden="false" customHeight="true" outlineLevel="0" collapsed="false">
      <c r="A24" s="19" t="s">
        <v>147</v>
      </c>
      <c r="B24" s="19"/>
      <c r="C24" s="19"/>
      <c r="D24" s="19"/>
    </row>
  </sheetData>
  <mergeCells count="21">
    <mergeCell ref="A1:D1"/>
    <mergeCell ref="A2:D2"/>
    <mergeCell ref="A4:D4"/>
    <mergeCell ref="C5:D5"/>
    <mergeCell ref="C6:D6"/>
    <mergeCell ref="C7:D7"/>
    <mergeCell ref="C8:D8"/>
    <mergeCell ref="C9:D9"/>
    <mergeCell ref="C10:D10"/>
    <mergeCell ref="C11:D11"/>
    <mergeCell ref="A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4:D24"/>
  </mergeCells>
  <conditionalFormatting sqref="B22">
    <cfRule type="cellIs" priority="2" operator="greaterThan" aboveAverage="0" equalAverage="0" bottom="0" percent="0" rank="0" text="" dxfId="0">
      <formula>40</formula>
    </cfRule>
    <cfRule type="cellIs" priority="3" operator="between" aboveAverage="0" equalAverage="0" bottom="0" percent="0" rank="0" text="" dxfId="3">
      <formula>35</formula>
      <formula>40</formula>
    </cfRule>
    <cfRule type="cellIs" priority="4" operator="between" aboveAverage="0" equalAverage="0" bottom="0" percent="0" rank="0" text="" dxfId="1">
      <formula>20</formula>
      <formula>35</formula>
    </cfRule>
    <cfRule type="cellIs" priority="5" operator="lessThan" aboveAverage="0" equalAverage="0" bottom="0" percent="0" rank="0" text="" dxfId="2">
      <formula>20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2026-04-13T08:37:32Z</dcterms:created>
  <dc:creator>openpyxl</dc:creator>
  <dc:description/>
  <dc:language>en-US</dc:language>
  <cp:lastModifiedBy/>
  <dcterms:modified xsi:type="dcterms:W3CDTF">2026-04-13T08:37:32Z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