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mmdaten" sheetId="1" state="visible" r:id="rId2"/>
    <sheet name="Wartungsprotokoll" sheetId="2" state="visible" r:id="rId3"/>
    <sheet name="Intervalle &amp; Fälligkeiten" sheetId="3" state="visible" r:id="rId4"/>
    <sheet name="Kostenauswertung" sheetId="4" state="visible" r:id="rId5"/>
    <sheet name="Monatliche Planung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<sst xmlns="http://schemas.openxmlformats.org/spreadsheetml/2006/main" count="254" uniqueCount="171">
  <si>
    <t xml:space="preserve">KFZ-Wartungsplan – Fahrzeugstammdaten</t>
  </si>
  <si>
    <t xml:space="preserve">Grunddaten des Fahrzeugs – bitte einmalig ausfüllen</t>
  </si>
  <si>
    <t xml:space="preserve">Fahrzeugdaten</t>
  </si>
  <si>
    <t xml:space="preserve">Feld</t>
  </si>
  <si>
    <t xml:space="preserve">Wert</t>
  </si>
  <si>
    <t xml:space="preserve">Hinweis</t>
  </si>
  <si>
    <t xml:space="preserve">Fahrzeug-ID</t>
  </si>
  <si>
    <t xml:space="preserve">FZ-001</t>
  </si>
  <si>
    <t xml:space="preserve">Eindeutige ID für die Verknüpfung mit anderen Blättern</t>
  </si>
  <si>
    <t xml:space="preserve">Kennzeichen</t>
  </si>
  <si>
    <t xml:space="preserve">B-AB 1234</t>
  </si>
  <si>
    <t xml:space="preserve">Amtliches Kennzeichen</t>
  </si>
  <si>
    <t xml:space="preserve">Hersteller</t>
  </si>
  <si>
    <t xml:space="preserve">Volkswagen</t>
  </si>
  <si>
    <t xml:space="preserve">z.B. VW, BMW, Mercedes</t>
  </si>
  <si>
    <t xml:space="preserve">Modell</t>
  </si>
  <si>
    <t xml:space="preserve">Golf 8</t>
  </si>
  <si>
    <t xml:space="preserve">Modellbezeichnung</t>
  </si>
  <si>
    <t xml:space="preserve">Baujahr</t>
  </si>
  <si>
    <t xml:space="preserve">Produktionsjahr</t>
  </si>
  <si>
    <t xml:space="preserve">Erstzulassung</t>
  </si>
  <si>
    <t xml:space="preserve">Datum der Erstzulassung</t>
  </si>
  <si>
    <t xml:space="preserve">Fahrgestellnummer</t>
  </si>
  <si>
    <t xml:space="preserve">WVWZZZ1KZAM123456</t>
  </si>
  <si>
    <t xml:space="preserve">VIN – 17-stellige Fahrzeugidentifikationsnummer</t>
  </si>
  <si>
    <t xml:space="preserve">Kraftstoff</t>
  </si>
  <si>
    <t xml:space="preserve">Benzin</t>
  </si>
  <si>
    <t xml:space="preserve">Benzin / Diesel / Hybrid / Elektro</t>
  </si>
  <si>
    <t xml:space="preserve">Motorleistung (kW)</t>
  </si>
  <si>
    <t xml:space="preserve">Motorleistung in kW</t>
  </si>
  <si>
    <t xml:space="preserve">Hubraum (ccm)</t>
  </si>
  <si>
    <t xml:space="preserve">Motorhubraum in ccm</t>
  </si>
  <si>
    <t xml:space="preserve">Farbe</t>
  </si>
  <si>
    <t xml:space="preserve">Silbermetallic</t>
  </si>
  <si>
    <t xml:space="preserve">Fahrzeugfarbe</t>
  </si>
  <si>
    <t xml:space="preserve">Start-Kilometerstand</t>
  </si>
  <si>
    <t xml:space="preserve">Kilometerstand bei Erfassungsbeginn</t>
  </si>
  <si>
    <t xml:space="preserve">Aktueller km-Stand</t>
  </si>
  <si>
    <t xml:space="preserve">Wird aus Wartungsprotokoll gezogen</t>
  </si>
  <si>
    <t xml:space="preserve">Nächste HU/AU</t>
  </si>
  <si>
    <t xml:space="preserve">Datum der nächsten Hauptuntersuchung</t>
  </si>
  <si>
    <t xml:space="preserve">Nächste HU/AU (Tage)</t>
  </si>
  <si>
    <t xml:space="preserve">Verbleibende Tage bis HU/AU</t>
  </si>
  <si>
    <t xml:space="preserve">Verantwortliche Person</t>
  </si>
  <si>
    <t xml:space="preserve">Max Mustermann</t>
  </si>
  <si>
    <t xml:space="preserve">Fahrzeugverantwortliche/r</t>
  </si>
  <si>
    <t xml:space="preserve">Abteilung / Einsatzgebiet</t>
  </si>
  <si>
    <t xml:space="preserve">Außendienst</t>
  </si>
  <si>
    <t xml:space="preserve">z.B. Privat, Außendienst, Fuhrpark</t>
  </si>
  <si>
    <t xml:space="preserve">Notizen</t>
  </si>
  <si>
    <t xml:space="preserve">Sommerreifen eingelagert bei Werkstatt Müller</t>
  </si>
  <si>
    <t xml:space="preserve">Legende: Blaue Schrift = Eingabefeld (manuelle Eingabe) | Grüne Schrift = Formel (automatisch) | Gelber Hintergrund = Pflichtfeld</t>
  </si>
  <si>
    <t xml:space="preserve">KFZ-Wartungsplan – Wartungsprotokoll</t>
  </si>
  <si>
    <t xml:space="preserve">Lückenlose Dokumentation aller Wartungsvorgänge – Materialkosten + Arbeitskosten + Belegnachweis</t>
  </si>
  <si>
    <t xml:space="preserve">Nr.</t>
  </si>
  <si>
    <t xml:space="preserve">Datum</t>
  </si>
  <si>
    <t xml:space="preserve">Wartungsart</t>
  </si>
  <si>
    <t xml:space="preserve">Kategorie</t>
  </si>
  <si>
    <t xml:space="preserve">Geplant/Ungeplant</t>
  </si>
  <si>
    <t xml:space="preserve">km-Stand vorher</t>
  </si>
  <si>
    <t xml:space="preserve">km-Stand nachher</t>
  </si>
  <si>
    <t xml:space="preserve">Materialkosten (€)</t>
  </si>
  <si>
    <t xml:space="preserve">Arbeitskosten (€)</t>
  </si>
  <si>
    <t xml:space="preserve">Gesamtkosten (€)</t>
  </si>
  <si>
    <t xml:space="preserve">Werkstatt</t>
  </si>
  <si>
    <t xml:space="preserve">Rechnungsnummer</t>
  </si>
  <si>
    <t xml:space="preserve">Ölwechsel</t>
  </si>
  <si>
    <t xml:space="preserve">Service</t>
  </si>
  <si>
    <t xml:space="preserve">Geplant</t>
  </si>
  <si>
    <t xml:space="preserve">Werkstatt Müller</t>
  </si>
  <si>
    <t xml:space="preserve">RE-2024-0023</t>
  </si>
  <si>
    <t xml:space="preserve">5W-30 Longlife, 5 Liter</t>
  </si>
  <si>
    <t xml:space="preserve">Ölfilter</t>
  </si>
  <si>
    <t xml:space="preserve">Im Rahmen Ölwechsel</t>
  </si>
  <si>
    <t xml:space="preserve">Reifenwechsel</t>
  </si>
  <si>
    <t xml:space="preserve">Reifen</t>
  </si>
  <si>
    <t xml:space="preserve">Reifencenter West</t>
  </si>
  <si>
    <t xml:space="preserve">RE-2024-0104</t>
  </si>
  <si>
    <t xml:space="preserve">Auf Sommerreifen gewechselt</t>
  </si>
  <si>
    <t xml:space="preserve">Bremsbeläge vorn</t>
  </si>
  <si>
    <t xml:space="preserve">Bremsen</t>
  </si>
  <si>
    <t xml:space="preserve">Ungeplant</t>
  </si>
  <si>
    <t xml:space="preserve">RE-2024-0198</t>
  </si>
  <si>
    <t xml:space="preserve">Verschleiß früher als erwartet</t>
  </si>
  <si>
    <t xml:space="preserve">HU / AU</t>
  </si>
  <si>
    <t xml:space="preserve">Prüfung</t>
  </si>
  <si>
    <t xml:space="preserve">TÜV Süd</t>
  </si>
  <si>
    <t xml:space="preserve">TÜV-0094221</t>
  </si>
  <si>
    <t xml:space="preserve">Bestanden, keine Mängel</t>
  </si>
  <si>
    <t xml:space="preserve">RE-2024-0341</t>
  </si>
  <si>
    <t xml:space="preserve">Auf Winterreifen gewechselt</t>
  </si>
  <si>
    <t xml:space="preserve">Inspektion</t>
  </si>
  <si>
    <t xml:space="preserve">RE-2025-0018</t>
  </si>
  <si>
    <t xml:space="preserve">Große Inspektion inkl. Luftfilter</t>
  </si>
  <si>
    <t xml:space="preserve">Bremsflüssigkeit</t>
  </si>
  <si>
    <t xml:space="preserve">RE-2025-0055</t>
  </si>
  <si>
    <t xml:space="preserve">2-Jahres-Intervall</t>
  </si>
  <si>
    <t xml:space="preserve">SUMME</t>
  </si>
  <si>
    <t xml:space="preserve">KFZ-Wartungsplan – Wartungsintervalle &amp; Fälligkeiten</t>
  </si>
  <si>
    <t xml:space="preserve">Automatische Fälligkeitsberechnung – Rot = überfällig | Orange = fällig in &lt; 30 Tagen | Grün = OK</t>
  </si>
  <si>
    <t xml:space="preserve">Letztes Datum</t>
  </si>
  <si>
    <t xml:space="preserve">Letzter km-Stand</t>
  </si>
  <si>
    <t xml:space="preserve">Intervall (Monate)</t>
  </si>
  <si>
    <t xml:space="preserve">Intervall (km)</t>
  </si>
  <si>
    <t xml:space="preserve">Nächstes Datum</t>
  </si>
  <si>
    <t xml:space="preserve">Nächster km-Stand</t>
  </si>
  <si>
    <t xml:space="preserve">Tage bis Fälligkeit</t>
  </si>
  <si>
    <t xml:space="preserve">Status</t>
  </si>
  <si>
    <t xml:space="preserve">–</t>
  </si>
  <si>
    <t xml:space="preserve">Zahnriemen</t>
  </si>
  <si>
    <t xml:space="preserve">Luftfilter</t>
  </si>
  <si>
    <t xml:space="preserve">Innenraumfilter</t>
  </si>
  <si>
    <t xml:space="preserve">Kühlflüssigkeit</t>
  </si>
  <si>
    <t xml:space="preserve">Zündkerzen</t>
  </si>
  <si>
    <t xml:space="preserve">KFZ-Wartungsplan – Kostenauswertung &amp; Budgetplanung</t>
  </si>
  <si>
    <t xml:space="preserve">Jahresübersicht | Kostenverteilung | Monatliche Rücklage | Wartungskosten je km</t>
  </si>
  <si>
    <t xml:space="preserve">A  JAHRESÜBERSICHT – WARTUNGSKOSTEN NACH JAHR</t>
  </si>
  <si>
    <t xml:space="preserve">B  KOSTENVERTEILUNG NACH KATEGORIE</t>
  </si>
  <si>
    <t xml:space="preserve">Jahr</t>
  </si>
  <si>
    <t xml:space="preserve">Ø Kosten/Monat (€)</t>
  </si>
  <si>
    <t xml:space="preserve">Anteil (%)</t>
  </si>
  <si>
    <t xml:space="preserve">Gesamt</t>
  </si>
  <si>
    <t xml:space="preserve">Reparatur</t>
  </si>
  <si>
    <t xml:space="preserve">Sonstiges</t>
  </si>
  <si>
    <t xml:space="preserve">C  GEPLANT VS. UNGEPLANT</t>
  </si>
  <si>
    <t xml:space="preserve">Typ</t>
  </si>
  <si>
    <t xml:space="preserve">Anzahl</t>
  </si>
  <si>
    <t xml:space="preserve">D  MONATLICHE RÜCKLAGE &amp; KOSTENSATZ JE KM</t>
  </si>
  <si>
    <t xml:space="preserve">E  RÜCKLAGE-RECHNER (EINGABEN)</t>
  </si>
  <si>
    <t xml:space="preserve">Jährliche Wartungskosten (€)</t>
  </si>
  <si>
    <t xml:space="preserve">Ölwechsel pro Jahr (€)</t>
  </si>
  <si>
    <t xml:space="preserve">HU/AU-Rücklage p.a. (€)</t>
  </si>
  <si>
    <t xml:space="preserve">Reifenwechsel pro Termin (€)</t>
  </si>
  <si>
    <t xml:space="preserve">Reifenrücklage p.a. (€)</t>
  </si>
  <si>
    <t xml:space="preserve">Reifenwechsel pro Jahr (Anzahl)</t>
  </si>
  <si>
    <t xml:space="preserve">Sonstige Rücklage p.a. (€)</t>
  </si>
  <si>
    <t xml:space="preserve">Inspektion/Bremsen pro Jahr (€)</t>
  </si>
  <si>
    <t xml:space="preserve">Summe Jahreskosten (€)</t>
  </si>
  <si>
    <t xml:space="preserve">HU/AU gesamt alle 24 Monate (€)</t>
  </si>
  <si>
    <t xml:space="preserve">Monatliche Rücklage (€)</t>
  </si>
  <si>
    <t xml:space="preserve">Sonstige Rücklage pro Jahr (€)</t>
  </si>
  <si>
    <t xml:space="preserve">Jährliche Fahrleistung (km)</t>
  </si>
  <si>
    <t xml:space="preserve">Wartungskosten je km (€)</t>
  </si>
  <si>
    <t xml:space="preserve">KFZ-Wartungsplan – Monatliche Wartungsplanung &amp; Rücklage</t>
  </si>
  <si>
    <t xml:space="preserve">Überblick über alle 12 Monate – geplante Wartungen, tatsächliche Kosten und Rücklagenentwicklung</t>
  </si>
  <si>
    <t xml:space="preserve">Monat</t>
  </si>
  <si>
    <t xml:space="preserve">Geplante Wartung(en)</t>
  </si>
  <si>
    <t xml:space="preserve">Geplante Kosten (€)</t>
  </si>
  <si>
    <t xml:space="preserve">Tatsächliche Kosten (€)</t>
  </si>
  <si>
    <t xml:space="preserve">Abweichung (€)</t>
  </si>
  <si>
    <t xml:space="preserve">Abweichung (%)</t>
  </si>
  <si>
    <t xml:space="preserve">Rücklage Anfang (€)</t>
  </si>
  <si>
    <t xml:space="preserve">Rücklage Zuführung (€)</t>
  </si>
  <si>
    <t xml:space="preserve">Entnahme (€)</t>
  </si>
  <si>
    <t xml:space="preserve">Rücklage Ende (€)</t>
  </si>
  <si>
    <t xml:space="preserve">Januar</t>
  </si>
  <si>
    <t xml:space="preserve">Februar</t>
  </si>
  <si>
    <t xml:space="preserve">März</t>
  </si>
  <si>
    <t xml:space="preserve">April</t>
  </si>
  <si>
    <t xml:space="preserve">Reifenwechsel (Sommer)</t>
  </si>
  <si>
    <t xml:space="preserve">Mai</t>
  </si>
  <si>
    <t xml:space="preserve">Juni</t>
  </si>
  <si>
    <t xml:space="preserve">Juli</t>
  </si>
  <si>
    <t xml:space="preserve">August</t>
  </si>
  <si>
    <t xml:space="preserve">Luftfilter/Innenraumfilter</t>
  </si>
  <si>
    <t xml:space="preserve">September</t>
  </si>
  <si>
    <t xml:space="preserve">Oktober</t>
  </si>
  <si>
    <t xml:space="preserve">Reifenwechsel (Winter)</t>
  </si>
  <si>
    <t xml:space="preserve">November</t>
  </si>
  <si>
    <t xml:space="preserve">Dezember</t>
  </si>
  <si>
    <t xml:space="preserve">Monatliche Rücklagen-Zuführung (€):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</si>
</sst>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dd\.mm\.yyyy"/>
    <numFmt numFmtId="166" formatCode="#,##0&quot; km&quot;"/>
    <numFmt numFmtId="167" formatCode="0&quot; Tage&quot;"/>
    <numFmt numFmtId="168" formatCode="#,##0.00&quot; €&quot;"/>
    <numFmt numFmtId="169" formatCode="0.0%"/>
    <numFmt numFmtId="170" formatCode="General"/>
    <numFmt numFmtId="171" formatCode="&quot;€ &quot;#,##0.000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9"/>
      <color rgb="FFAAAAA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008000"/>
      <name val="Arial"/>
      <family val="0"/>
      <charset val="1"/>
    </font>
    <font>
      <i val="true"/>
      <sz val="8"/>
      <color rgb="FF555555"/>
      <name val="Arial"/>
      <family val="0"/>
      <charset val="1"/>
    </font>
    <font>
      <sz val="9"/>
      <color rgb="FF888888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99999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4E79"/>
        <bgColor rgb="FF2E3B4E"/>
      </patternFill>
    </fill>
    <fill>
      <patternFill patternType="solid">
        <fgColor rgb="FF2E3B4E"/>
        <bgColor rgb="FF1F4E79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AFAFA"/>
      </patternFill>
    </fill>
    <fill>
      <patternFill patternType="solid">
        <fgColor rgb="FFFFFF00"/>
        <bgColor rgb="FFFFFF00"/>
      </patternFill>
    </fill>
    <fill>
      <patternFill patternType="solid">
        <fgColor rgb="FFD6E4F0"/>
        <bgColor rgb="FFD9E1F2"/>
      </patternFill>
    </fill>
    <fill>
      <patternFill patternType="solid">
        <fgColor rgb="FFF9F9F9"/>
        <bgColor rgb="FFFAFAFA"/>
      </patternFill>
    </fill>
    <fill>
      <patternFill patternType="solid">
        <fgColor rgb="FFD9E1F2"/>
        <bgColor rgb="FFD6E4F0"/>
      </patternFill>
    </fill>
    <fill>
      <patternFill patternType="solid">
        <fgColor rgb="FFFAFAFA"/>
        <bgColor rgb="FFF9F9F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7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1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1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4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14" fillId="9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1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1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9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charset val="1"/>
        <family val="0"/>
        <b val="1"/>
        <color rgb="FFCC0000"/>
      </font>
      <fill>
        <patternFill>
          <bgColor rgb="FFFFCCCC"/>
        </patternFill>
      </fill>
    </dxf>
    <dxf>
      <font>
        <name val="Arial"/>
        <charset val="1"/>
        <family val="0"/>
        <b val="1"/>
        <color rgb="FFCC6600"/>
      </font>
      <fill>
        <patternFill>
          <bgColor rgb="FFFFE5CC"/>
        </patternFill>
      </fill>
    </dxf>
    <dxf>
      <font>
        <name val="Arial"/>
        <charset val="1"/>
        <family val="0"/>
        <b val="1"/>
        <color rgb="FF006600"/>
      </font>
      <fill>
        <patternFill>
          <bgColor rgb="FFCCFF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C6600"/>
      <rgbColor rgb="FF800080"/>
      <rgbColor rgb="FF008080"/>
      <rgbColor rgb="FFBFBFBF"/>
      <rgbColor rgb="FF888888"/>
      <rgbColor rgb="FFAAAAAA"/>
      <rgbColor rgb="FF7030A0"/>
      <rgbColor rgb="FFF9F9F9"/>
      <rgbColor rgb="FFD6E4F0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A"/>
      <rgbColor rgb="FFCCFFCC"/>
      <rgbColor rgb="FFFFE5CC"/>
      <rgbColor rgb="FF99CCFF"/>
      <rgbColor rgb="FFFF99CC"/>
      <rgbColor rgb="FFCC99FF"/>
      <rgbColor rgb="FFFFCCCC"/>
      <rgbColor rgb="FF2E75B6"/>
      <rgbColor rgb="FF33CCCC"/>
      <rgbColor rgb="FF99CC00"/>
      <rgbColor rgb="FFFFCC00"/>
      <rgbColor rgb="FFFF9900"/>
      <rgbColor rgb="FFED7D31"/>
      <rgbColor rgb="FF666666"/>
      <rgbColor rgb="FF999999"/>
      <rgbColor rgb="FF003366"/>
      <rgbColor rgb="FF70AD47"/>
      <rgbColor rgb="FF006600"/>
      <rgbColor rgb="FF555555"/>
      <rgbColor rgb="FF993300"/>
      <rgbColor rgb="FF993366"/>
      <rgbColor rgb="FF1F4E79"/>
      <rgbColor rgb="FF2E3B4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E79"/>
    <pageSetUpPr fitToPage="false"/>
  </sheetPr>
  <dimension ref="A1:D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30"/>
    <col collapsed="false" customWidth="true" hidden="false" outlineLevel="0" max="3" min="3" style="0" width="2"/>
    <col collapsed="false" customWidth="true" hidden="false" outlineLevel="0" max="4" min="4" style="0" width="45"/>
  </cols>
  <sheetData>
    <row r="1" customFormat="false" ht="36" hidden="false" customHeight="true" outlineLevel="0" collapsed="false">
      <c r="A1" s="1" t="s">
        <v>0</v>
      </c>
      <c r="B1" s="1"/>
      <c r="C1" s="1"/>
      <c r="D1" s="1"/>
    </row>
    <row r="2" customFormat="false" ht="18" hidden="false" customHeight="true" outlineLevel="0" collapsed="false">
      <c r="A2" s="2" t="s">
        <v>1</v>
      </c>
      <c r="B2" s="2"/>
      <c r="C2" s="2"/>
      <c r="D2" s="2"/>
    </row>
    <row r="4" customFormat="false" ht="15" hidden="false" customHeight="true" outlineLevel="0" collapsed="false">
      <c r="A4" s="3" t="s">
        <v>2</v>
      </c>
      <c r="B4" s="3"/>
      <c r="C4" s="3"/>
      <c r="D4" s="3"/>
    </row>
    <row r="5" customFormat="false" ht="15" hidden="false" customHeight="false" outlineLevel="0" collapsed="false">
      <c r="A5" s="4" t="s">
        <v>3</v>
      </c>
      <c r="B5" s="4" t="s">
        <v>4</v>
      </c>
      <c r="C5" s="4"/>
      <c r="D5" s="4" t="s">
        <v>5</v>
      </c>
    </row>
    <row r="6" customFormat="false" ht="15" hidden="false" customHeight="false" outlineLevel="0" collapsed="false">
      <c r="A6" s="5" t="s">
        <v>6</v>
      </c>
      <c r="B6" s="6" t="s">
        <v>7</v>
      </c>
      <c r="C6" s="7"/>
      <c r="D6" s="8" t="s">
        <v>8</v>
      </c>
    </row>
    <row r="7" customFormat="false" ht="15" hidden="false" customHeight="false" outlineLevel="0" collapsed="false">
      <c r="A7" s="9" t="s">
        <v>9</v>
      </c>
      <c r="B7" s="6" t="s">
        <v>10</v>
      </c>
      <c r="C7" s="10"/>
      <c r="D7" s="11" t="s">
        <v>11</v>
      </c>
    </row>
    <row r="8" customFormat="false" ht="15" hidden="false" customHeight="false" outlineLevel="0" collapsed="false">
      <c r="A8" s="5" t="s">
        <v>12</v>
      </c>
      <c r="B8" s="6" t="s">
        <v>13</v>
      </c>
      <c r="C8" s="7"/>
      <c r="D8" s="8" t="s">
        <v>14</v>
      </c>
    </row>
    <row r="9" customFormat="false" ht="15" hidden="false" customHeight="false" outlineLevel="0" collapsed="false">
      <c r="A9" s="9" t="s">
        <v>15</v>
      </c>
      <c r="B9" s="6" t="s">
        <v>16</v>
      </c>
      <c r="C9" s="10"/>
      <c r="D9" s="11" t="s">
        <v>17</v>
      </c>
    </row>
    <row r="10" customFormat="false" ht="15" hidden="false" customHeight="false" outlineLevel="0" collapsed="false">
      <c r="A10" s="5" t="s">
        <v>18</v>
      </c>
      <c r="B10" s="6" t="n">
        <v>2020</v>
      </c>
      <c r="C10" s="7"/>
      <c r="D10" s="8" t="s">
        <v>19</v>
      </c>
    </row>
    <row r="11" customFormat="false" ht="15" hidden="false" customHeight="false" outlineLevel="0" collapsed="false">
      <c r="A11" s="9" t="s">
        <v>20</v>
      </c>
      <c r="B11" s="12" t="n">
        <v>43905</v>
      </c>
      <c r="C11" s="10"/>
      <c r="D11" s="11" t="s">
        <v>21</v>
      </c>
    </row>
    <row r="12" customFormat="false" ht="15" hidden="false" customHeight="false" outlineLevel="0" collapsed="false">
      <c r="A12" s="5" t="s">
        <v>22</v>
      </c>
      <c r="B12" s="6" t="s">
        <v>23</v>
      </c>
      <c r="C12" s="7"/>
      <c r="D12" s="8" t="s">
        <v>24</v>
      </c>
    </row>
    <row r="13" customFormat="false" ht="15" hidden="false" customHeight="false" outlineLevel="0" collapsed="false">
      <c r="A13" s="9" t="s">
        <v>25</v>
      </c>
      <c r="B13" s="6" t="s">
        <v>26</v>
      </c>
      <c r="C13" s="10"/>
      <c r="D13" s="11" t="s">
        <v>27</v>
      </c>
    </row>
    <row r="14" customFormat="false" ht="15" hidden="false" customHeight="false" outlineLevel="0" collapsed="false">
      <c r="A14" s="5" t="s">
        <v>28</v>
      </c>
      <c r="B14" s="6" t="n">
        <v>110</v>
      </c>
      <c r="C14" s="7"/>
      <c r="D14" s="8" t="s">
        <v>29</v>
      </c>
    </row>
    <row r="15" customFormat="false" ht="15" hidden="false" customHeight="false" outlineLevel="0" collapsed="false">
      <c r="A15" s="9" t="s">
        <v>30</v>
      </c>
      <c r="B15" s="6" t="n">
        <v>1500</v>
      </c>
      <c r="C15" s="10"/>
      <c r="D15" s="11" t="s">
        <v>31</v>
      </c>
    </row>
    <row r="16" customFormat="false" ht="15" hidden="false" customHeight="false" outlineLevel="0" collapsed="false">
      <c r="A16" s="5" t="s">
        <v>32</v>
      </c>
      <c r="B16" s="6" t="s">
        <v>33</v>
      </c>
      <c r="C16" s="7"/>
      <c r="D16" s="8" t="s">
        <v>34</v>
      </c>
    </row>
    <row r="17" customFormat="false" ht="15" hidden="false" customHeight="false" outlineLevel="0" collapsed="false">
      <c r="A17" s="9" t="s">
        <v>35</v>
      </c>
      <c r="B17" s="13" t="n">
        <v>45000</v>
      </c>
      <c r="C17" s="10"/>
      <c r="D17" s="11" t="s">
        <v>36</v>
      </c>
    </row>
    <row r="18" customFormat="false" ht="15" hidden="false" customHeight="false" outlineLevel="0" collapsed="false">
      <c r="A18" s="5" t="s">
        <v>37</v>
      </c>
      <c r="B18" s="14" t="n">
        <f aca="false">B14</f>
        <v>110</v>
      </c>
      <c r="C18" s="7"/>
      <c r="D18" s="8" t="s">
        <v>38</v>
      </c>
    </row>
    <row r="19" customFormat="false" ht="15" hidden="false" customHeight="false" outlineLevel="0" collapsed="false">
      <c r="A19" s="9" t="s">
        <v>39</v>
      </c>
      <c r="B19" s="12" t="n">
        <v>45717</v>
      </c>
      <c r="C19" s="10"/>
      <c r="D19" s="11" t="s">
        <v>40</v>
      </c>
    </row>
    <row r="20" customFormat="false" ht="15" hidden="false" customHeight="false" outlineLevel="0" collapsed="false">
      <c r="A20" s="5" t="s">
        <v>41</v>
      </c>
      <c r="B20" s="15" t="n">
        <f aca="true">B15-TODAY()</f>
        <v>-44625</v>
      </c>
      <c r="C20" s="7"/>
      <c r="D20" s="8" t="s">
        <v>42</v>
      </c>
    </row>
    <row r="21" customFormat="false" ht="15" hidden="false" customHeight="false" outlineLevel="0" collapsed="false">
      <c r="A21" s="9" t="s">
        <v>43</v>
      </c>
      <c r="B21" s="6" t="s">
        <v>44</v>
      </c>
      <c r="C21" s="10"/>
      <c r="D21" s="11" t="s">
        <v>45</v>
      </c>
    </row>
    <row r="22" customFormat="false" ht="15" hidden="false" customHeight="false" outlineLevel="0" collapsed="false">
      <c r="A22" s="5" t="s">
        <v>46</v>
      </c>
      <c r="B22" s="6" t="s">
        <v>47</v>
      </c>
      <c r="C22" s="7"/>
      <c r="D22" s="8" t="s">
        <v>48</v>
      </c>
    </row>
    <row r="23" customFormat="false" ht="15" hidden="false" customHeight="false" outlineLevel="0" collapsed="false">
      <c r="A23" s="9" t="s">
        <v>49</v>
      </c>
      <c r="B23" s="6" t="s">
        <v>50</v>
      </c>
      <c r="C23" s="10"/>
      <c r="D23" s="11"/>
    </row>
    <row r="26" customFormat="false" ht="15" hidden="false" customHeight="true" outlineLevel="0" collapsed="false">
      <c r="A26" s="16" t="s">
        <v>51</v>
      </c>
      <c r="B26" s="16"/>
      <c r="C26" s="16"/>
      <c r="D26" s="16"/>
    </row>
  </sheetData>
  <mergeCells count="4">
    <mergeCell ref="A1:D1"/>
    <mergeCell ref="A2:D2"/>
    <mergeCell ref="A4:D4"/>
    <mergeCell ref="A26:D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N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3" min="2" style="0" width="13"/>
    <col collapsed="false" customWidth="true" hidden="false" outlineLevel="0" max="4" min="4" style="0" width="22"/>
    <col collapsed="false" customWidth="true" hidden="false" outlineLevel="0" max="5" min="5" style="0" width="16"/>
    <col collapsed="false" customWidth="true" hidden="false" outlineLevel="0" max="11" min="6" style="0" width="14"/>
    <col collapsed="false" customWidth="true" hidden="false" outlineLevel="0" max="12" min="12" style="0" width="20"/>
    <col collapsed="false" customWidth="true" hidden="false" outlineLevel="0" max="13" min="13" style="0" width="16"/>
    <col collapsed="false" customWidth="true" hidden="false" outlineLevel="0" max="14" min="14" style="0" width="30"/>
  </cols>
  <sheetData>
    <row r="1" customFormat="false" ht="36" hidden="false" customHeight="true" outlineLevel="0" collapsed="false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.75" hidden="false" customHeight="true" outlineLevel="0" collapsed="false">
      <c r="A2" s="2" t="s">
        <v>53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Format="false" ht="36" hidden="false" customHeight="true" outlineLevel="0" collapsed="false">
      <c r="A3" s="4" t="s">
        <v>54</v>
      </c>
      <c r="B3" s="4" t="s">
        <v>55</v>
      </c>
      <c r="C3" s="4" t="s">
        <v>6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 t="s">
        <v>61</v>
      </c>
      <c r="J3" s="4" t="s">
        <v>62</v>
      </c>
      <c r="K3" s="4" t="s">
        <v>63</v>
      </c>
      <c r="L3" s="4" t="s">
        <v>64</v>
      </c>
      <c r="M3" s="4" t="s">
        <v>65</v>
      </c>
      <c r="N3" s="4" t="s">
        <v>49</v>
      </c>
    </row>
    <row r="4" customFormat="false" ht="18" hidden="false" customHeight="true" outlineLevel="0" collapsed="false">
      <c r="A4" s="17" t="n">
        <v>1</v>
      </c>
      <c r="B4" s="18" t="n">
        <v>45332</v>
      </c>
      <c r="C4" s="19" t="s">
        <v>7</v>
      </c>
      <c r="D4" s="5" t="s">
        <v>66</v>
      </c>
      <c r="E4" s="19" t="s">
        <v>67</v>
      </c>
      <c r="F4" s="19" t="s">
        <v>68</v>
      </c>
      <c r="G4" s="20" t="n">
        <v>44500</v>
      </c>
      <c r="H4" s="20" t="n">
        <v>44500</v>
      </c>
      <c r="I4" s="21" t="n">
        <v>45</v>
      </c>
      <c r="J4" s="21" t="n">
        <v>90</v>
      </c>
      <c r="K4" s="22" t="n">
        <f aca="false">I4+J4</f>
        <v>135</v>
      </c>
      <c r="L4" s="23" t="s">
        <v>69</v>
      </c>
      <c r="M4" s="23" t="s">
        <v>70</v>
      </c>
      <c r="N4" s="23" t="s">
        <v>71</v>
      </c>
    </row>
    <row r="5" customFormat="false" ht="18" hidden="false" customHeight="true" outlineLevel="0" collapsed="false">
      <c r="A5" s="24" t="n">
        <v>2</v>
      </c>
      <c r="B5" s="25" t="n">
        <v>45332</v>
      </c>
      <c r="C5" s="26" t="s">
        <v>7</v>
      </c>
      <c r="D5" s="9" t="s">
        <v>72</v>
      </c>
      <c r="E5" s="26" t="s">
        <v>67</v>
      </c>
      <c r="F5" s="26" t="s">
        <v>68</v>
      </c>
      <c r="G5" s="27" t="n">
        <v>44500</v>
      </c>
      <c r="H5" s="27" t="n">
        <v>44500</v>
      </c>
      <c r="I5" s="28" t="n">
        <v>12</v>
      </c>
      <c r="J5" s="28" t="n">
        <v>0</v>
      </c>
      <c r="K5" s="22" t="n">
        <f aca="false">I5+J5</f>
        <v>12</v>
      </c>
      <c r="L5" s="29" t="s">
        <v>69</v>
      </c>
      <c r="M5" s="29" t="s">
        <v>70</v>
      </c>
      <c r="N5" s="29" t="s">
        <v>73</v>
      </c>
    </row>
    <row r="6" customFormat="false" ht="18" hidden="false" customHeight="true" outlineLevel="0" collapsed="false">
      <c r="A6" s="17" t="n">
        <v>3</v>
      </c>
      <c r="B6" s="18" t="n">
        <v>45397</v>
      </c>
      <c r="C6" s="19" t="s">
        <v>7</v>
      </c>
      <c r="D6" s="5" t="s">
        <v>74</v>
      </c>
      <c r="E6" s="19" t="s">
        <v>75</v>
      </c>
      <c r="F6" s="19" t="s">
        <v>68</v>
      </c>
      <c r="G6" s="20" t="n">
        <v>46200</v>
      </c>
      <c r="H6" s="20" t="n">
        <v>46200</v>
      </c>
      <c r="I6" s="21" t="n">
        <v>20</v>
      </c>
      <c r="J6" s="21" t="n">
        <v>60</v>
      </c>
      <c r="K6" s="22" t="n">
        <f aca="false">I6+J6</f>
        <v>80</v>
      </c>
      <c r="L6" s="23" t="s">
        <v>76</v>
      </c>
      <c r="M6" s="23" t="s">
        <v>77</v>
      </c>
      <c r="N6" s="23" t="s">
        <v>78</v>
      </c>
    </row>
    <row r="7" customFormat="false" ht="18" hidden="false" customHeight="true" outlineLevel="0" collapsed="false">
      <c r="A7" s="24" t="n">
        <v>4</v>
      </c>
      <c r="B7" s="25" t="n">
        <v>45463</v>
      </c>
      <c r="C7" s="26" t="s">
        <v>7</v>
      </c>
      <c r="D7" s="9" t="s">
        <v>79</v>
      </c>
      <c r="E7" s="26" t="s">
        <v>80</v>
      </c>
      <c r="F7" s="26" t="s">
        <v>81</v>
      </c>
      <c r="G7" s="27" t="n">
        <v>47800</v>
      </c>
      <c r="H7" s="27" t="n">
        <v>47800</v>
      </c>
      <c r="I7" s="28" t="n">
        <v>85</v>
      </c>
      <c r="J7" s="28" t="n">
        <v>120</v>
      </c>
      <c r="K7" s="22" t="n">
        <f aca="false">I7+J7</f>
        <v>205</v>
      </c>
      <c r="L7" s="29" t="s">
        <v>69</v>
      </c>
      <c r="M7" s="29" t="s">
        <v>82</v>
      </c>
      <c r="N7" s="29" t="s">
        <v>83</v>
      </c>
    </row>
    <row r="8" customFormat="false" ht="18" hidden="false" customHeight="true" outlineLevel="0" collapsed="false">
      <c r="A8" s="17" t="n">
        <v>5</v>
      </c>
      <c r="B8" s="18" t="n">
        <v>45540</v>
      </c>
      <c r="C8" s="19" t="s">
        <v>7</v>
      </c>
      <c r="D8" s="5" t="s">
        <v>84</v>
      </c>
      <c r="E8" s="19" t="s">
        <v>85</v>
      </c>
      <c r="F8" s="19" t="s">
        <v>68</v>
      </c>
      <c r="G8" s="20" t="n">
        <v>49100</v>
      </c>
      <c r="H8" s="20" t="n">
        <v>49100</v>
      </c>
      <c r="I8" s="21" t="n">
        <v>0</v>
      </c>
      <c r="J8" s="21" t="n">
        <v>120</v>
      </c>
      <c r="K8" s="22" t="n">
        <f aca="false">I8+J8</f>
        <v>120</v>
      </c>
      <c r="L8" s="23" t="s">
        <v>86</v>
      </c>
      <c r="M8" s="23" t="s">
        <v>87</v>
      </c>
      <c r="N8" s="23" t="s">
        <v>88</v>
      </c>
    </row>
    <row r="9" customFormat="false" ht="18" hidden="false" customHeight="true" outlineLevel="0" collapsed="false">
      <c r="A9" s="24" t="n">
        <v>6</v>
      </c>
      <c r="B9" s="25" t="n">
        <v>45583</v>
      </c>
      <c r="C9" s="26" t="s">
        <v>7</v>
      </c>
      <c r="D9" s="9" t="s">
        <v>74</v>
      </c>
      <c r="E9" s="26" t="s">
        <v>75</v>
      </c>
      <c r="F9" s="26" t="s">
        <v>68</v>
      </c>
      <c r="G9" s="27" t="n">
        <v>49900</v>
      </c>
      <c r="H9" s="27" t="n">
        <v>49900</v>
      </c>
      <c r="I9" s="28" t="n">
        <v>20</v>
      </c>
      <c r="J9" s="28" t="n">
        <v>60</v>
      </c>
      <c r="K9" s="22" t="n">
        <f aca="false">I9+J9</f>
        <v>80</v>
      </c>
      <c r="L9" s="29" t="s">
        <v>76</v>
      </c>
      <c r="M9" s="29" t="s">
        <v>89</v>
      </c>
      <c r="N9" s="29" t="s">
        <v>90</v>
      </c>
    </row>
    <row r="10" customFormat="false" ht="18" hidden="false" customHeight="true" outlineLevel="0" collapsed="false">
      <c r="A10" s="17" t="n">
        <v>7</v>
      </c>
      <c r="B10" s="18" t="n">
        <v>45679</v>
      </c>
      <c r="C10" s="19" t="s">
        <v>7</v>
      </c>
      <c r="D10" s="5" t="s">
        <v>91</v>
      </c>
      <c r="E10" s="19" t="s">
        <v>67</v>
      </c>
      <c r="F10" s="19" t="s">
        <v>68</v>
      </c>
      <c r="G10" s="20" t="n">
        <v>51200</v>
      </c>
      <c r="H10" s="20" t="n">
        <v>51200</v>
      </c>
      <c r="I10" s="21" t="n">
        <v>120</v>
      </c>
      <c r="J10" s="21" t="n">
        <v>180</v>
      </c>
      <c r="K10" s="22" t="n">
        <f aca="false">I10+J10</f>
        <v>300</v>
      </c>
      <c r="L10" s="23" t="s">
        <v>69</v>
      </c>
      <c r="M10" s="23" t="s">
        <v>92</v>
      </c>
      <c r="N10" s="23" t="s">
        <v>93</v>
      </c>
    </row>
    <row r="11" customFormat="false" ht="18" hidden="false" customHeight="true" outlineLevel="0" collapsed="false">
      <c r="A11" s="24" t="n">
        <v>8</v>
      </c>
      <c r="B11" s="25" t="n">
        <v>45719</v>
      </c>
      <c r="C11" s="26" t="s">
        <v>7</v>
      </c>
      <c r="D11" s="9" t="s">
        <v>94</v>
      </c>
      <c r="E11" s="26" t="s">
        <v>80</v>
      </c>
      <c r="F11" s="26" t="s">
        <v>68</v>
      </c>
      <c r="G11" s="27" t="n">
        <v>51800</v>
      </c>
      <c r="H11" s="27" t="n">
        <v>51800</v>
      </c>
      <c r="I11" s="28" t="n">
        <v>15</v>
      </c>
      <c r="J11" s="28" t="n">
        <v>40</v>
      </c>
      <c r="K11" s="22" t="n">
        <f aca="false">I11+J11</f>
        <v>55</v>
      </c>
      <c r="L11" s="29" t="s">
        <v>69</v>
      </c>
      <c r="M11" s="29" t="s">
        <v>95</v>
      </c>
      <c r="N11" s="29" t="s">
        <v>96</v>
      </c>
    </row>
    <row r="12" customFormat="false" ht="18" hidden="false" customHeight="true" outlineLevel="0" collapsed="false">
      <c r="A12" s="30" t="str">
        <f aca="false">IF(B12&lt;&gt;"",ROW()-3,"")</f>
        <v/>
      </c>
      <c r="B12" s="31"/>
      <c r="C12" s="32"/>
      <c r="D12" s="32"/>
      <c r="E12" s="32"/>
      <c r="F12" s="32"/>
      <c r="G12" s="33"/>
      <c r="H12" s="33"/>
      <c r="I12" s="34"/>
      <c r="J12" s="34"/>
      <c r="K12" s="35" t="str">
        <f aca="false">IF(I12+J12&gt;0,I12+J12,"")</f>
        <v/>
      </c>
      <c r="L12" s="32"/>
      <c r="M12" s="32"/>
      <c r="N12" s="32"/>
    </row>
    <row r="13" customFormat="false" ht="18" hidden="false" customHeight="true" outlineLevel="0" collapsed="false">
      <c r="A13" s="30" t="str">
        <f aca="false">IF(B13&lt;&gt;"",ROW()-3,"")</f>
        <v/>
      </c>
      <c r="B13" s="31"/>
      <c r="C13" s="32"/>
      <c r="D13" s="32"/>
      <c r="E13" s="32"/>
      <c r="F13" s="32"/>
      <c r="G13" s="33"/>
      <c r="H13" s="33"/>
      <c r="I13" s="34"/>
      <c r="J13" s="34"/>
      <c r="K13" s="35" t="str">
        <f aca="false">IF(I13+J13&gt;0,I13+J13,"")</f>
        <v/>
      </c>
      <c r="L13" s="32"/>
      <c r="M13" s="32"/>
      <c r="N13" s="32"/>
    </row>
    <row r="14" customFormat="false" ht="18" hidden="false" customHeight="true" outlineLevel="0" collapsed="false">
      <c r="A14" s="30" t="str">
        <f aca="false">IF(B14&lt;&gt;"",ROW()-3,"")</f>
        <v/>
      </c>
      <c r="B14" s="31"/>
      <c r="C14" s="32"/>
      <c r="D14" s="32"/>
      <c r="E14" s="32"/>
      <c r="F14" s="32"/>
      <c r="G14" s="33"/>
      <c r="H14" s="33"/>
      <c r="I14" s="34"/>
      <c r="J14" s="34"/>
      <c r="K14" s="35" t="str">
        <f aca="false">IF(I14+J14&gt;0,I14+J14,"")</f>
        <v/>
      </c>
      <c r="L14" s="32"/>
      <c r="M14" s="32"/>
      <c r="N14" s="32"/>
    </row>
    <row r="15" customFormat="false" ht="18" hidden="false" customHeight="true" outlineLevel="0" collapsed="false">
      <c r="A15" s="30" t="str">
        <f aca="false">IF(B15&lt;&gt;"",ROW()-3,"")</f>
        <v/>
      </c>
      <c r="B15" s="31"/>
      <c r="C15" s="32"/>
      <c r="D15" s="32"/>
      <c r="E15" s="32"/>
      <c r="F15" s="32"/>
      <c r="G15" s="33"/>
      <c r="H15" s="33"/>
      <c r="I15" s="34"/>
      <c r="J15" s="34"/>
      <c r="K15" s="35" t="str">
        <f aca="false">IF(I15+J15&gt;0,I15+J15,"")</f>
        <v/>
      </c>
      <c r="L15" s="32"/>
      <c r="M15" s="32"/>
      <c r="N15" s="32"/>
    </row>
    <row r="16" customFormat="false" ht="18" hidden="false" customHeight="true" outlineLevel="0" collapsed="false">
      <c r="A16" s="30" t="str">
        <f aca="false">IF(B16&lt;&gt;"",ROW()-3,"")</f>
        <v/>
      </c>
      <c r="B16" s="31"/>
      <c r="C16" s="32"/>
      <c r="D16" s="32"/>
      <c r="E16" s="32"/>
      <c r="F16" s="32"/>
      <c r="G16" s="33"/>
      <c r="H16" s="33"/>
      <c r="I16" s="34"/>
      <c r="J16" s="34"/>
      <c r="K16" s="35" t="str">
        <f aca="false">IF(I16+J16&gt;0,I16+J16,"")</f>
        <v/>
      </c>
      <c r="L16" s="32"/>
      <c r="M16" s="32"/>
      <c r="N16" s="32"/>
    </row>
    <row r="18" customFormat="false" ht="15" hidden="false" customHeight="false" outlineLevel="0" collapsed="false">
      <c r="A18" s="36" t="s">
        <v>97</v>
      </c>
      <c r="B18" s="36"/>
      <c r="C18" s="36"/>
      <c r="D18" s="36"/>
      <c r="E18" s="36"/>
      <c r="F18" s="36"/>
      <c r="G18" s="36"/>
      <c r="H18" s="36"/>
      <c r="I18" s="22" t="n">
        <f aca="false">SUM(I4:I17)</f>
        <v>317</v>
      </c>
      <c r="J18" s="22" t="n">
        <f aca="false">SUM(J4:J17)</f>
        <v>670</v>
      </c>
      <c r="K18" s="22" t="n">
        <f aca="false">SUM(K4:K17)</f>
        <v>987</v>
      </c>
      <c r="L18" s="37"/>
      <c r="M18" s="37"/>
      <c r="N18" s="37"/>
    </row>
  </sheetData>
  <mergeCells count="3">
    <mergeCell ref="A1:N1"/>
    <mergeCell ref="A2:N2"/>
    <mergeCell ref="A18:H18"/>
  </mergeCells>
  <dataValidations count="2">
    <dataValidation allowBlank="true" errorStyle="stop" operator="between" showDropDown="false" showErrorMessage="false" showInputMessage="false" sqref="E4:E17" type="list">
      <formula1>"Service,Reifen,Bremsen,Prüfung,Reparatur,Sonstiges"</formula1>
      <formula2>0</formula2>
    </dataValidation>
    <dataValidation allowBlank="true" errorStyle="stop" operator="between" showDropDown="false" showErrorMessage="false" showInputMessage="false" sqref="F4:F17" type="list">
      <formula1>"Geplant,Ungeplant"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J1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3"/>
    <col collapsed="false" customWidth="true" hidden="false" outlineLevel="0" max="3" min="3" style="0" width="14"/>
    <col collapsed="false" customWidth="true" hidden="false" outlineLevel="0" max="5" min="4" style="0" width="16"/>
    <col collapsed="false" customWidth="true" hidden="false" outlineLevel="0" max="6" min="6" style="0" width="14"/>
    <col collapsed="false" customWidth="true" hidden="false" outlineLevel="0" max="7" min="7" style="0" width="16"/>
    <col collapsed="false" customWidth="true" hidden="false" outlineLevel="0" max="9" min="8" style="0" width="18"/>
    <col collapsed="false" customWidth="true" hidden="false" outlineLevel="0" max="10" min="10" style="0" width="14"/>
  </cols>
  <sheetData>
    <row r="1" customFormat="false" ht="36" hidden="false" customHeight="true" outlineLevel="0" collapsed="false">
      <c r="A1" s="1" t="s">
        <v>98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true" outlineLevel="0" collapsed="false">
      <c r="A2" s="2" t="s">
        <v>99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36" hidden="false" customHeight="true" outlineLevel="0" collapsed="false">
      <c r="A3" s="4" t="s">
        <v>56</v>
      </c>
      <c r="B3" s="4" t="s">
        <v>6</v>
      </c>
      <c r="C3" s="4" t="s">
        <v>100</v>
      </c>
      <c r="D3" s="4" t="s">
        <v>101</v>
      </c>
      <c r="E3" s="4" t="s">
        <v>102</v>
      </c>
      <c r="F3" s="4" t="s">
        <v>103</v>
      </c>
      <c r="G3" s="4" t="s">
        <v>104</v>
      </c>
      <c r="H3" s="4" t="s">
        <v>105</v>
      </c>
      <c r="I3" s="4" t="s">
        <v>106</v>
      </c>
      <c r="J3" s="4" t="s">
        <v>107</v>
      </c>
    </row>
    <row r="4" customFormat="false" ht="19.5" hidden="false" customHeight="true" outlineLevel="0" collapsed="false">
      <c r="A4" s="5" t="s">
        <v>66</v>
      </c>
      <c r="B4" s="19" t="s">
        <v>7</v>
      </c>
      <c r="C4" s="38" t="n">
        <v>45679</v>
      </c>
      <c r="D4" s="39" t="n">
        <v>51200</v>
      </c>
      <c r="E4" s="40" t="n">
        <v>12</v>
      </c>
      <c r="F4" s="41" t="n">
        <v>15000</v>
      </c>
      <c r="G4" s="42" t="n">
        <f aca="false">EDATE(C4,E4)</f>
        <v>46044</v>
      </c>
      <c r="H4" s="43" t="n">
        <f aca="false">D4+F4</f>
        <v>66200</v>
      </c>
      <c r="I4" s="44" t="n">
        <f aca="true">G4-TODAY()</f>
        <v>-81</v>
      </c>
      <c r="J4" s="45" t="str">
        <f aca="false">IF(I4&lt;0,"ÜBERFÄLLIG",IF(I4&lt;=30,"BALD FÄLLIG","OK"))</f>
        <v>ÜBERFÄLLIG</v>
      </c>
    </row>
    <row r="5" customFormat="false" ht="19.5" hidden="false" customHeight="true" outlineLevel="0" collapsed="false">
      <c r="A5" s="9" t="s">
        <v>74</v>
      </c>
      <c r="B5" s="26" t="s">
        <v>7</v>
      </c>
      <c r="C5" s="38" t="n">
        <v>45583</v>
      </c>
      <c r="D5" s="39" t="n">
        <v>49900</v>
      </c>
      <c r="E5" s="40" t="n">
        <v>6</v>
      </c>
      <c r="F5" s="46" t="s">
        <v>108</v>
      </c>
      <c r="G5" s="47" t="n">
        <f aca="false">EDATE(C5,E5)</f>
        <v>45765</v>
      </c>
      <c r="H5" s="48" t="s">
        <v>108</v>
      </c>
      <c r="I5" s="49" t="n">
        <f aca="true">G5-TODAY()</f>
        <v>-360</v>
      </c>
      <c r="J5" s="50" t="str">
        <f aca="false">IF(I5&lt;0,"ÜBERFÄLLIG",IF(I5&lt;=30,"BALD FÄLLIG","OK"))</f>
        <v>ÜBERFÄLLIG</v>
      </c>
    </row>
    <row r="6" customFormat="false" ht="19.5" hidden="false" customHeight="true" outlineLevel="0" collapsed="false">
      <c r="A6" s="5" t="s">
        <v>84</v>
      </c>
      <c r="B6" s="19" t="s">
        <v>7</v>
      </c>
      <c r="C6" s="38" t="n">
        <v>45540</v>
      </c>
      <c r="D6" s="39" t="n">
        <v>49100</v>
      </c>
      <c r="E6" s="40" t="n">
        <v>24</v>
      </c>
      <c r="F6" s="51" t="s">
        <v>108</v>
      </c>
      <c r="G6" s="42" t="n">
        <f aca="false">EDATE(C6,E6)</f>
        <v>46270</v>
      </c>
      <c r="H6" s="52" t="s">
        <v>108</v>
      </c>
      <c r="I6" s="44" t="n">
        <f aca="true">G6-TODAY()</f>
        <v>145</v>
      </c>
      <c r="J6" s="45" t="str">
        <f aca="false">IF(I6&lt;0,"ÜBERFÄLLIG",IF(I6&lt;=30,"BALD FÄLLIG","OK"))</f>
        <v>OK</v>
      </c>
    </row>
    <row r="7" customFormat="false" ht="19.5" hidden="false" customHeight="true" outlineLevel="0" collapsed="false">
      <c r="A7" s="9" t="s">
        <v>94</v>
      </c>
      <c r="B7" s="26" t="s">
        <v>7</v>
      </c>
      <c r="C7" s="38" t="n">
        <v>45719</v>
      </c>
      <c r="D7" s="39" t="n">
        <v>51800</v>
      </c>
      <c r="E7" s="40" t="n">
        <v>24</v>
      </c>
      <c r="F7" s="46" t="s">
        <v>108</v>
      </c>
      <c r="G7" s="47" t="n">
        <f aca="false">EDATE(C7,E7)</f>
        <v>46449</v>
      </c>
      <c r="H7" s="48" t="s">
        <v>108</v>
      </c>
      <c r="I7" s="49" t="n">
        <f aca="true">G7-TODAY()</f>
        <v>324</v>
      </c>
      <c r="J7" s="50" t="str">
        <f aca="false">IF(I7&lt;0,"ÜBERFÄLLIG",IF(I7&lt;=30,"BALD FÄLLIG","OK"))</f>
        <v>OK</v>
      </c>
    </row>
    <row r="8" customFormat="false" ht="19.5" hidden="false" customHeight="true" outlineLevel="0" collapsed="false">
      <c r="A8" s="5" t="s">
        <v>91</v>
      </c>
      <c r="B8" s="19" t="s">
        <v>7</v>
      </c>
      <c r="C8" s="38" t="n">
        <v>45679</v>
      </c>
      <c r="D8" s="39" t="n">
        <v>51200</v>
      </c>
      <c r="E8" s="40" t="n">
        <v>12</v>
      </c>
      <c r="F8" s="41" t="n">
        <v>30000</v>
      </c>
      <c r="G8" s="42" t="n">
        <f aca="false">EDATE(C8,E8)</f>
        <v>46044</v>
      </c>
      <c r="H8" s="43" t="n">
        <f aca="false">D8+F8</f>
        <v>81200</v>
      </c>
      <c r="I8" s="44" t="n">
        <f aca="true">G8-TODAY()</f>
        <v>-81</v>
      </c>
      <c r="J8" s="45" t="str">
        <f aca="false">IF(I8&lt;0,"ÜBERFÄLLIG",IF(I8&lt;=30,"BALD FÄLLIG","OK"))</f>
        <v>ÜBERFÄLLIG</v>
      </c>
    </row>
    <row r="9" customFormat="false" ht="19.5" hidden="false" customHeight="true" outlineLevel="0" collapsed="false">
      <c r="A9" s="9" t="s">
        <v>109</v>
      </c>
      <c r="B9" s="26" t="s">
        <v>7</v>
      </c>
      <c r="C9" s="38" t="n">
        <v>44348</v>
      </c>
      <c r="D9" s="39" t="n">
        <v>22000</v>
      </c>
      <c r="E9" s="40" t="n">
        <v>60</v>
      </c>
      <c r="F9" s="41" t="n">
        <v>60000</v>
      </c>
      <c r="G9" s="47" t="n">
        <f aca="false">EDATE(C9,E9)</f>
        <v>46174</v>
      </c>
      <c r="H9" s="53" t="n">
        <f aca="false">D9+F9</f>
        <v>82000</v>
      </c>
      <c r="I9" s="49" t="n">
        <f aca="true">G9-TODAY()</f>
        <v>49</v>
      </c>
      <c r="J9" s="50" t="str">
        <f aca="false">IF(I9&lt;0,"ÜBERFÄLLIG",IF(I9&lt;=30,"BALD FÄLLIG","OK"))</f>
        <v>OK</v>
      </c>
    </row>
    <row r="10" customFormat="false" ht="19.5" hidden="false" customHeight="true" outlineLevel="0" collapsed="false">
      <c r="A10" s="5" t="s">
        <v>110</v>
      </c>
      <c r="B10" s="19" t="s">
        <v>7</v>
      </c>
      <c r="C10" s="38" t="n">
        <v>45679</v>
      </c>
      <c r="D10" s="39" t="n">
        <v>51200</v>
      </c>
      <c r="E10" s="40" t="n">
        <v>24</v>
      </c>
      <c r="F10" s="41" t="n">
        <v>30000</v>
      </c>
      <c r="G10" s="42" t="n">
        <f aca="false">EDATE(C10,E10)</f>
        <v>46409</v>
      </c>
      <c r="H10" s="43" t="n">
        <f aca="false">D10+F10</f>
        <v>81200</v>
      </c>
      <c r="I10" s="44" t="n">
        <f aca="true">G10-TODAY()</f>
        <v>284</v>
      </c>
      <c r="J10" s="45" t="str">
        <f aca="false">IF(I10&lt;0,"ÜBERFÄLLIG",IF(I10&lt;=30,"BALD FÄLLIG","OK"))</f>
        <v>OK</v>
      </c>
    </row>
    <row r="11" customFormat="false" ht="19.5" hidden="false" customHeight="true" outlineLevel="0" collapsed="false">
      <c r="A11" s="9" t="s">
        <v>111</v>
      </c>
      <c r="B11" s="26" t="s">
        <v>7</v>
      </c>
      <c r="C11" s="38" t="n">
        <v>45463</v>
      </c>
      <c r="D11" s="39" t="n">
        <v>47800</v>
      </c>
      <c r="E11" s="40" t="n">
        <v>12</v>
      </c>
      <c r="F11" s="41" t="n">
        <v>15000</v>
      </c>
      <c r="G11" s="47" t="n">
        <f aca="false">EDATE(C11,E11)</f>
        <v>45828</v>
      </c>
      <c r="H11" s="53" t="n">
        <f aca="false">D11+F11</f>
        <v>62800</v>
      </c>
      <c r="I11" s="49" t="n">
        <f aca="true">G11-TODAY()</f>
        <v>-297</v>
      </c>
      <c r="J11" s="50" t="str">
        <f aca="false">IF(I11&lt;0,"ÜBERFÄLLIG",IF(I11&lt;=30,"BALD FÄLLIG","OK"))</f>
        <v>ÜBERFÄLLIG</v>
      </c>
    </row>
    <row r="12" customFormat="false" ht="19.5" hidden="false" customHeight="true" outlineLevel="0" collapsed="false">
      <c r="A12" s="5" t="s">
        <v>112</v>
      </c>
      <c r="B12" s="19" t="s">
        <v>7</v>
      </c>
      <c r="C12" s="38" t="n">
        <v>44630</v>
      </c>
      <c r="D12" s="39" t="n">
        <v>30000</v>
      </c>
      <c r="E12" s="40" t="n">
        <v>36</v>
      </c>
      <c r="F12" s="51" t="s">
        <v>108</v>
      </c>
      <c r="G12" s="42" t="n">
        <f aca="false">EDATE(C12,E12)</f>
        <v>45726</v>
      </c>
      <c r="H12" s="52" t="s">
        <v>108</v>
      </c>
      <c r="I12" s="44" t="n">
        <f aca="true">G12-TODAY()</f>
        <v>-399</v>
      </c>
      <c r="J12" s="45" t="str">
        <f aca="false">IF(I12&lt;0,"ÜBERFÄLLIG",IF(I12&lt;=30,"BALD FÄLLIG","OK"))</f>
        <v>ÜBERFÄLLIG</v>
      </c>
    </row>
    <row r="13" customFormat="false" ht="19.5" hidden="false" customHeight="true" outlineLevel="0" collapsed="false">
      <c r="A13" s="9" t="s">
        <v>113</v>
      </c>
      <c r="B13" s="26" t="s">
        <v>7</v>
      </c>
      <c r="C13" s="38" t="n">
        <v>44630</v>
      </c>
      <c r="D13" s="39" t="n">
        <v>30000</v>
      </c>
      <c r="E13" s="40" t="n">
        <v>48</v>
      </c>
      <c r="F13" s="41" t="n">
        <v>30000</v>
      </c>
      <c r="G13" s="47" t="n">
        <f aca="false">EDATE(C13,E13)</f>
        <v>46091</v>
      </c>
      <c r="H13" s="53" t="n">
        <f aca="false">D13+F13</f>
        <v>60000</v>
      </c>
      <c r="I13" s="49" t="n">
        <f aca="true">G13-TODAY()</f>
        <v>-34</v>
      </c>
      <c r="J13" s="50" t="str">
        <f aca="false">IF(I13&lt;0,"ÜBERFÄLLIG",IF(I13&lt;=30,"BALD FÄLLIG","OK"))</f>
        <v>ÜBERFÄLLIG</v>
      </c>
    </row>
  </sheetData>
  <mergeCells count="2">
    <mergeCell ref="A1:J1"/>
    <mergeCell ref="A2:J2"/>
  </mergeCells>
  <conditionalFormatting sqref="J4:J13">
    <cfRule type="expression" priority="2" aboveAverage="0" equalAverage="0" bottom="0" percent="0" rank="0" text="" dxfId="0">
      <formula>J4="ÜBERFÄLLIG"</formula>
    </cfRule>
    <cfRule type="expression" priority="3" aboveAverage="0" equalAverage="0" bottom="0" percent="0" rank="0" text="" dxfId="1">
      <formula>J4="BALD FÄLLIG"</formula>
    </cfRule>
    <cfRule type="expression" priority="4" aboveAverage="0" equalAverage="0" bottom="0" percent="0" rank="0" text="" dxfId="2">
      <formula>J4="OK"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L3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4" min="2" style="0" width="16"/>
    <col collapsed="false" customWidth="true" hidden="false" outlineLevel="0" max="5" min="5" style="0" width="18"/>
    <col collapsed="false" customWidth="true" hidden="false" outlineLevel="0" max="6" min="6" style="0" width="3"/>
    <col collapsed="false" customWidth="true" hidden="false" outlineLevel="0" max="7" min="7" style="0" width="30"/>
    <col collapsed="false" customWidth="true" hidden="false" outlineLevel="0" max="10" min="8" style="0" width="14"/>
    <col collapsed="false" customWidth="true" hidden="false" outlineLevel="0" max="11" min="11" style="0" width="18"/>
  </cols>
  <sheetData>
    <row r="1" customFormat="false" ht="36" hidden="false" customHeight="true" outlineLevel="0" collapsed="false">
      <c r="A1" s="1" t="s">
        <v>114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true" outlineLevel="0" collapsed="false">
      <c r="A2" s="2" t="s">
        <v>115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customFormat="false" ht="24" hidden="false" customHeight="true" outlineLevel="0" collapsed="false">
      <c r="A4" s="54" t="s">
        <v>116</v>
      </c>
      <c r="B4" s="54"/>
      <c r="C4" s="54"/>
      <c r="D4" s="54"/>
      <c r="E4" s="54"/>
      <c r="G4" s="54" t="s">
        <v>117</v>
      </c>
      <c r="H4" s="54"/>
      <c r="I4" s="54"/>
      <c r="J4" s="54"/>
      <c r="K4" s="54"/>
    </row>
    <row r="5" customFormat="false" ht="36" hidden="false" customHeight="true" outlineLevel="0" collapsed="false">
      <c r="A5" s="4" t="s">
        <v>118</v>
      </c>
      <c r="B5" s="4" t="s">
        <v>61</v>
      </c>
      <c r="C5" s="4" t="s">
        <v>62</v>
      </c>
      <c r="D5" s="4" t="s">
        <v>63</v>
      </c>
      <c r="E5" s="4" t="s">
        <v>119</v>
      </c>
      <c r="G5" s="4" t="s">
        <v>57</v>
      </c>
      <c r="H5" s="4" t="s">
        <v>61</v>
      </c>
      <c r="I5" s="4" t="s">
        <v>62</v>
      </c>
      <c r="J5" s="4" t="s">
        <v>63</v>
      </c>
      <c r="K5" s="4" t="s">
        <v>120</v>
      </c>
    </row>
    <row r="6" customFormat="false" ht="15" hidden="false" customHeight="false" outlineLevel="0" collapsed="false">
      <c r="A6" s="55" t="n">
        <v>2024</v>
      </c>
      <c r="B6" s="56" t="n">
        <f aca="false">SUMPRODUCT((YEAR(Wartungsprotokoll!B$4:B$30)=2024)*Wartungsprotokoll!I$4:I$30)</f>
        <v>182</v>
      </c>
      <c r="C6" s="56" t="n">
        <f aca="false">SUMPRODUCT((YEAR(Wartungsprotokoll!B$4:B$30)=2024)*Wartungsprotokoll!J$4:J$30)</f>
        <v>450</v>
      </c>
      <c r="D6" s="22" t="n">
        <f aca="false">B6+C6</f>
        <v>632</v>
      </c>
      <c r="E6" s="56" t="n">
        <f aca="false">D6/12</f>
        <v>52.6666666666667</v>
      </c>
      <c r="G6" s="5" t="s">
        <v>67</v>
      </c>
      <c r="H6" s="56" t="n">
        <f aca="false">SUMIF(Wartungsprotokoll!E$4:E$30,G6,Wartungsprotokoll!I$4:I$30)</f>
        <v>177</v>
      </c>
      <c r="I6" s="56" t="n">
        <f aca="false">SUMIF(Wartungsprotokoll!E$4:E$30,G6,Wartungsprotokoll!J$4:J$30)</f>
        <v>270</v>
      </c>
      <c r="J6" s="22" t="n">
        <f aca="false">H6+I6</f>
        <v>447</v>
      </c>
      <c r="K6" s="57" t="n">
        <f aca="false">IF(J12&gt;0,J6/J12,0)</f>
        <v>0.452887537993921</v>
      </c>
    </row>
    <row r="7" customFormat="false" ht="15" hidden="false" customHeight="false" outlineLevel="0" collapsed="false">
      <c r="A7" s="58" t="n">
        <v>2025</v>
      </c>
      <c r="B7" s="59" t="n">
        <f aca="false">SUMPRODUCT((YEAR(Wartungsprotokoll!B$4:B$30)=2025)*Wartungsprotokoll!I$4:I$30)</f>
        <v>135</v>
      </c>
      <c r="C7" s="59" t="n">
        <f aca="false">SUMPRODUCT((YEAR(Wartungsprotokoll!B$4:B$30)=2025)*Wartungsprotokoll!J$4:J$30)</f>
        <v>220</v>
      </c>
      <c r="D7" s="22" t="n">
        <f aca="false">B7+C7</f>
        <v>355</v>
      </c>
      <c r="E7" s="59" t="n">
        <f aca="false">D7/12</f>
        <v>29.5833333333333</v>
      </c>
      <c r="G7" s="9" t="s">
        <v>75</v>
      </c>
      <c r="H7" s="59" t="n">
        <f aca="false">SUMIF(Wartungsprotokoll!E$4:E$30,G7,Wartungsprotokoll!I$4:I$30)</f>
        <v>40</v>
      </c>
      <c r="I7" s="59" t="n">
        <f aca="false">SUMIF(Wartungsprotokoll!E$4:E$30,G7,Wartungsprotokoll!J$4:J$30)</f>
        <v>120</v>
      </c>
      <c r="J7" s="22" t="n">
        <f aca="false">H7+I7</f>
        <v>160</v>
      </c>
      <c r="K7" s="60" t="n">
        <f aca="false">IF(J12&gt;0,J7/J12,0)</f>
        <v>0.162107396149949</v>
      </c>
    </row>
    <row r="8" customFormat="false" ht="15" hidden="false" customHeight="false" outlineLevel="0" collapsed="false">
      <c r="A8" s="61" t="s">
        <v>121</v>
      </c>
      <c r="B8" s="22" t="n">
        <f aca="false">SUM(B6:B7)</f>
        <v>317</v>
      </c>
      <c r="C8" s="22" t="n">
        <f aca="false">SUM(C6:C7)</f>
        <v>670</v>
      </c>
      <c r="D8" s="22" t="n">
        <f aca="false">SUM(D6:D7)</f>
        <v>987</v>
      </c>
      <c r="E8" s="22" t="n">
        <f aca="false">SUM(E6:E7)</f>
        <v>82.25</v>
      </c>
      <c r="G8" s="5" t="s">
        <v>80</v>
      </c>
      <c r="H8" s="56" t="n">
        <f aca="false">SUMIF(Wartungsprotokoll!E$4:E$30,G8,Wartungsprotokoll!I$4:I$30)</f>
        <v>100</v>
      </c>
      <c r="I8" s="56" t="n">
        <f aca="false">SUMIF(Wartungsprotokoll!E$4:E$30,G8,Wartungsprotokoll!J$4:J$30)</f>
        <v>160</v>
      </c>
      <c r="J8" s="22" t="n">
        <f aca="false">H8+I8</f>
        <v>260</v>
      </c>
      <c r="K8" s="57" t="n">
        <f aca="false">IF(J12&gt;0,J8/J12,0)</f>
        <v>0.263424518743668</v>
      </c>
    </row>
    <row r="9" customFormat="false" ht="15" hidden="false" customHeight="false" outlineLevel="0" collapsed="false">
      <c r="G9" s="9" t="s">
        <v>85</v>
      </c>
      <c r="H9" s="59" t="n">
        <f aca="false">SUMIF(Wartungsprotokoll!E$4:E$30,G9,Wartungsprotokoll!I$4:I$30)</f>
        <v>0</v>
      </c>
      <c r="I9" s="59" t="n">
        <f aca="false">SUMIF(Wartungsprotokoll!E$4:E$30,G9,Wartungsprotokoll!J$4:J$30)</f>
        <v>120</v>
      </c>
      <c r="J9" s="22" t="n">
        <f aca="false">H9+I9</f>
        <v>120</v>
      </c>
      <c r="K9" s="60" t="n">
        <f aca="false">IF(J12&gt;0,J9/J12,0)</f>
        <v>0.121580547112462</v>
      </c>
    </row>
    <row r="10" customFormat="false" ht="15" hidden="false" customHeight="false" outlineLevel="0" collapsed="false">
      <c r="G10" s="5" t="s">
        <v>122</v>
      </c>
      <c r="H10" s="56" t="n">
        <f aca="false">SUMIF(Wartungsprotokoll!E$4:E$30,G10,Wartungsprotokoll!I$4:I$30)</f>
        <v>0</v>
      </c>
      <c r="I10" s="56" t="n">
        <f aca="false">SUMIF(Wartungsprotokoll!E$4:E$30,G10,Wartungsprotokoll!J$4:J$30)</f>
        <v>0</v>
      </c>
      <c r="J10" s="22" t="n">
        <f aca="false">H10+I10</f>
        <v>0</v>
      </c>
      <c r="K10" s="57" t="n">
        <f aca="false">IF(J12&gt;0,J10/J12,0)</f>
        <v>0</v>
      </c>
    </row>
    <row r="11" customFormat="false" ht="15" hidden="false" customHeight="false" outlineLevel="0" collapsed="false">
      <c r="G11" s="9" t="s">
        <v>123</v>
      </c>
      <c r="H11" s="59" t="n">
        <f aca="false">SUMIF(Wartungsprotokoll!E$4:E$30,G11,Wartungsprotokoll!I$4:I$30)</f>
        <v>0</v>
      </c>
      <c r="I11" s="59" t="n">
        <f aca="false">SUMIF(Wartungsprotokoll!E$4:E$30,G11,Wartungsprotokoll!J$4:J$30)</f>
        <v>0</v>
      </c>
      <c r="J11" s="22" t="n">
        <f aca="false">H11+I11</f>
        <v>0</v>
      </c>
      <c r="K11" s="60" t="n">
        <f aca="false">IF(J12&gt;0,J11/J12,0)</f>
        <v>0</v>
      </c>
    </row>
    <row r="12" customFormat="false" ht="15" hidden="false" customHeight="false" outlineLevel="0" collapsed="false">
      <c r="G12" s="61" t="s">
        <v>121</v>
      </c>
      <c r="H12" s="22" t="n">
        <f aca="false">SUM(H6:H11)</f>
        <v>317</v>
      </c>
      <c r="I12" s="22" t="n">
        <f aca="false">SUM(I6:I11)</f>
        <v>670</v>
      </c>
      <c r="J12" s="22" t="n">
        <f aca="false">SUM(J6:J11)</f>
        <v>987</v>
      </c>
      <c r="K12" s="62" t="n">
        <f aca="false">SUM(K6:K11)</f>
        <v>1</v>
      </c>
    </row>
    <row r="14" customFormat="false" ht="24" hidden="false" customHeight="true" outlineLevel="0" collapsed="false">
      <c r="A14" s="54" t="s">
        <v>124</v>
      </c>
      <c r="B14" s="54"/>
      <c r="C14" s="54"/>
      <c r="D14" s="54"/>
      <c r="E14" s="54"/>
    </row>
    <row r="15" customFormat="false" ht="15" hidden="false" customHeight="false" outlineLevel="0" collapsed="false">
      <c r="A15" s="4" t="s">
        <v>125</v>
      </c>
      <c r="B15" s="4" t="s">
        <v>126</v>
      </c>
      <c r="C15" s="4" t="s">
        <v>61</v>
      </c>
      <c r="D15" s="4" t="s">
        <v>62</v>
      </c>
      <c r="E15" s="4" t="s">
        <v>63</v>
      </c>
    </row>
    <row r="16" customFormat="false" ht="15" hidden="false" customHeight="false" outlineLevel="0" collapsed="false">
      <c r="A16" s="5" t="s">
        <v>68</v>
      </c>
      <c r="B16" s="63" t="n">
        <f aca="false">COUNTIF(Wartungsprotokoll!F$4:F$30,A16)</f>
        <v>7</v>
      </c>
      <c r="C16" s="56" t="n">
        <f aca="false">SUMIF(Wartungsprotokoll!F$4:F$30,A16,Wartungsprotokoll!I$4:I$30)</f>
        <v>232</v>
      </c>
      <c r="D16" s="56" t="n">
        <f aca="false">SUMIF(Wartungsprotokoll!F$4:F$30,A16,Wartungsprotokoll!J$4:J$30)</f>
        <v>550</v>
      </c>
      <c r="E16" s="22" t="n">
        <f aca="false">C16+D16</f>
        <v>782</v>
      </c>
    </row>
    <row r="17" customFormat="false" ht="15" hidden="false" customHeight="false" outlineLevel="0" collapsed="false">
      <c r="A17" s="9" t="s">
        <v>81</v>
      </c>
      <c r="B17" s="64" t="n">
        <f aca="false">COUNTIF(Wartungsprotokoll!F$4:F$30,A17)</f>
        <v>1</v>
      </c>
      <c r="C17" s="59" t="n">
        <f aca="false">SUMIF(Wartungsprotokoll!F$4:F$30,A17,Wartungsprotokoll!I$4:I$30)</f>
        <v>85</v>
      </c>
      <c r="D17" s="59" t="n">
        <f aca="false">SUMIF(Wartungsprotokoll!F$4:F$30,A17,Wartungsprotokoll!J$4:J$30)</f>
        <v>120</v>
      </c>
      <c r="E17" s="22" t="n">
        <f aca="false">C17+D17</f>
        <v>205</v>
      </c>
    </row>
    <row r="20" customFormat="false" ht="24" hidden="false" customHeight="true" outlineLevel="0" collapsed="false">
      <c r="A20" s="54" t="s">
        <v>127</v>
      </c>
      <c r="B20" s="54"/>
      <c r="C20" s="54"/>
      <c r="D20" s="54"/>
      <c r="E20" s="54"/>
      <c r="G20" s="54" t="s">
        <v>128</v>
      </c>
      <c r="H20" s="54"/>
      <c r="I20" s="54"/>
      <c r="J20" s="54"/>
      <c r="K20" s="54"/>
    </row>
    <row r="22" customFormat="false" ht="15" hidden="false" customHeight="true" outlineLevel="0" collapsed="false">
      <c r="A22" s="5" t="s">
        <v>129</v>
      </c>
      <c r="B22" s="5"/>
      <c r="C22" s="5"/>
      <c r="D22" s="5"/>
      <c r="E22" s="65" t="n">
        <f aca="false">D8</f>
        <v>987</v>
      </c>
      <c r="G22" s="6" t="s">
        <v>130</v>
      </c>
      <c r="H22" s="6"/>
      <c r="I22" s="6"/>
      <c r="J22" s="6"/>
      <c r="K22" s="66" t="n">
        <v>150</v>
      </c>
    </row>
    <row r="23" customFormat="false" ht="15" hidden="false" customHeight="true" outlineLevel="0" collapsed="false">
      <c r="A23" s="6" t="s">
        <v>131</v>
      </c>
      <c r="B23" s="6"/>
      <c r="C23" s="6"/>
      <c r="D23" s="6"/>
      <c r="E23" s="67" t="n">
        <v>75</v>
      </c>
      <c r="G23" s="6" t="s">
        <v>132</v>
      </c>
      <c r="H23" s="6"/>
      <c r="I23" s="6"/>
      <c r="J23" s="6"/>
      <c r="K23" s="66" t="n">
        <v>80</v>
      </c>
    </row>
    <row r="24" customFormat="false" ht="15" hidden="false" customHeight="true" outlineLevel="0" collapsed="false">
      <c r="A24" s="6" t="s">
        <v>133</v>
      </c>
      <c r="B24" s="6"/>
      <c r="C24" s="6"/>
      <c r="D24" s="6"/>
      <c r="E24" s="67" t="n">
        <v>160</v>
      </c>
      <c r="G24" s="6" t="s">
        <v>134</v>
      </c>
      <c r="H24" s="6"/>
      <c r="I24" s="6"/>
      <c r="J24" s="6"/>
      <c r="K24" s="68" t="n">
        <v>2</v>
      </c>
    </row>
    <row r="25" customFormat="false" ht="15" hidden="false" customHeight="true" outlineLevel="0" collapsed="false">
      <c r="A25" s="6" t="s">
        <v>135</v>
      </c>
      <c r="B25" s="6"/>
      <c r="C25" s="6"/>
      <c r="D25" s="6"/>
      <c r="E25" s="67" t="n">
        <v>50</v>
      </c>
      <c r="G25" s="6" t="s">
        <v>136</v>
      </c>
      <c r="H25" s="6"/>
      <c r="I25" s="6"/>
      <c r="J25" s="6"/>
      <c r="K25" s="66" t="n">
        <v>300</v>
      </c>
    </row>
    <row r="26" customFormat="false" ht="15" hidden="false" customHeight="true" outlineLevel="0" collapsed="false">
      <c r="A26" s="5" t="s">
        <v>137</v>
      </c>
      <c r="B26" s="5"/>
      <c r="C26" s="5"/>
      <c r="D26" s="5"/>
      <c r="E26" s="65" t="n">
        <f aca="false">B22+B23+B24+B25</f>
        <v>0</v>
      </c>
      <c r="G26" s="6" t="s">
        <v>138</v>
      </c>
      <c r="H26" s="6"/>
      <c r="I26" s="6"/>
      <c r="J26" s="6"/>
      <c r="K26" s="66" t="n">
        <v>150</v>
      </c>
    </row>
    <row r="27" customFormat="false" ht="15" hidden="false" customHeight="true" outlineLevel="0" collapsed="false">
      <c r="A27" s="9" t="s">
        <v>139</v>
      </c>
      <c r="B27" s="9"/>
      <c r="C27" s="9"/>
      <c r="D27" s="9"/>
      <c r="E27" s="69" t="n">
        <f aca="false">B26/12</f>
        <v>0</v>
      </c>
      <c r="G27" s="6" t="s">
        <v>140</v>
      </c>
      <c r="H27" s="6"/>
      <c r="I27" s="6"/>
      <c r="J27" s="6"/>
      <c r="K27" s="66" t="n">
        <v>50</v>
      </c>
    </row>
    <row r="28" customFormat="false" ht="15" hidden="false" customHeight="true" outlineLevel="0" collapsed="false">
      <c r="G28" s="6" t="s">
        <v>141</v>
      </c>
      <c r="H28" s="6"/>
      <c r="I28" s="6"/>
      <c r="J28" s="6"/>
      <c r="K28" s="70" t="n">
        <v>20000</v>
      </c>
    </row>
    <row r="29" customFormat="false" ht="15" hidden="false" customHeight="true" outlineLevel="0" collapsed="false">
      <c r="A29" s="71" t="s">
        <v>141</v>
      </c>
      <c r="B29" s="71"/>
      <c r="C29" s="71"/>
      <c r="D29" s="71"/>
      <c r="E29" s="70" t="n">
        <v>20000</v>
      </c>
    </row>
    <row r="30" customFormat="false" ht="15" hidden="false" customHeight="true" outlineLevel="0" collapsed="false">
      <c r="A30" s="72" t="s">
        <v>142</v>
      </c>
      <c r="B30" s="72"/>
      <c r="C30" s="72"/>
      <c r="D30" s="72"/>
      <c r="E30" s="73" t="n">
        <f aca="false">IF(B29&gt;0,D8/B29,0)</f>
        <v>0</v>
      </c>
      <c r="G30" s="72" t="s">
        <v>129</v>
      </c>
      <c r="H30" s="72"/>
      <c r="I30" s="72"/>
      <c r="J30" s="72"/>
      <c r="K30" s="22" t="n">
        <f aca="false">K22+K23*K24+K25+K26/2+K27</f>
        <v>735</v>
      </c>
    </row>
    <row r="31" customFormat="false" ht="15" hidden="false" customHeight="true" outlineLevel="0" collapsed="false">
      <c r="G31" s="72" t="s">
        <v>139</v>
      </c>
      <c r="H31" s="72"/>
      <c r="I31" s="72"/>
      <c r="J31" s="72"/>
      <c r="K31" s="22" t="n">
        <f aca="false">(K22+K23*K24+K25+K26/2+K27)/12</f>
        <v>61.25</v>
      </c>
    </row>
    <row r="32" customFormat="false" ht="15" hidden="false" customHeight="true" outlineLevel="0" collapsed="false">
      <c r="G32" s="72" t="s">
        <v>142</v>
      </c>
      <c r="H32" s="72"/>
      <c r="I32" s="72"/>
      <c r="J32" s="72"/>
      <c r="K32" s="73" t="n">
        <f aca="false">IF(K28&gt;0,(K22+K23*K24+K25+K26/2+K27)/K28,0)</f>
        <v>0.03675</v>
      </c>
    </row>
  </sheetData>
  <mergeCells count="25">
    <mergeCell ref="A1:L1"/>
    <mergeCell ref="A2:L2"/>
    <mergeCell ref="A4:E4"/>
    <mergeCell ref="G4:K4"/>
    <mergeCell ref="A14:E14"/>
    <mergeCell ref="A20:E20"/>
    <mergeCell ref="G20:K20"/>
    <mergeCell ref="A22:D22"/>
    <mergeCell ref="G22:J22"/>
    <mergeCell ref="A23:D23"/>
    <mergeCell ref="G23:J23"/>
    <mergeCell ref="A24:D24"/>
    <mergeCell ref="G24:J24"/>
    <mergeCell ref="A25:D25"/>
    <mergeCell ref="G25:J25"/>
    <mergeCell ref="A26:D26"/>
    <mergeCell ref="G26:J26"/>
    <mergeCell ref="A27:D27"/>
    <mergeCell ref="G27:J27"/>
    <mergeCell ref="G28:J28"/>
    <mergeCell ref="A29:D29"/>
    <mergeCell ref="A30:D30"/>
    <mergeCell ref="G30:J30"/>
    <mergeCell ref="G31:J31"/>
    <mergeCell ref="G32:J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A1:M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8"/>
    <col collapsed="false" customWidth="true" hidden="false" outlineLevel="0" max="4" min="3" style="0" width="18"/>
    <col collapsed="false" customWidth="true" hidden="false" outlineLevel="0" max="5" min="5" style="0" width="16"/>
    <col collapsed="false" customWidth="true" hidden="false" outlineLevel="0" max="6" min="6" style="0" width="14"/>
    <col collapsed="false" customWidth="true" hidden="false" outlineLevel="0" max="8" min="7" style="0" width="18"/>
    <col collapsed="false" customWidth="true" hidden="false" outlineLevel="0" max="9" min="9" style="0" width="14"/>
    <col collapsed="false" customWidth="true" hidden="false" outlineLevel="0" max="10" min="10" style="0" width="18"/>
    <col collapsed="false" customWidth="true" hidden="false" outlineLevel="0" max="11" min="11" style="0" width="16"/>
  </cols>
  <sheetData>
    <row r="1" customFormat="false" ht="36" hidden="false" customHeight="true" outlineLevel="0" collapsed="false">
      <c r="A1" s="1" t="s">
        <v>143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5.75" hidden="false" customHeight="true" outlineLevel="0" collapsed="false">
      <c r="A2" s="2" t="s">
        <v>144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customFormat="false" ht="39.75" hidden="false" customHeight="true" outlineLevel="0" collapsed="false">
      <c r="A3" s="4" t="s">
        <v>145</v>
      </c>
      <c r="B3" s="4" t="s">
        <v>146</v>
      </c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107</v>
      </c>
    </row>
    <row r="4" customFormat="false" ht="19.5" hidden="false" customHeight="true" outlineLevel="0" collapsed="false">
      <c r="A4" s="5" t="s">
        <v>155</v>
      </c>
      <c r="B4" s="23" t="s">
        <v>91</v>
      </c>
      <c r="C4" s="67" t="n">
        <v>300</v>
      </c>
      <c r="D4" s="67" t="n">
        <v>480</v>
      </c>
      <c r="E4" s="56" t="n">
        <f aca="false">D4-C4</f>
        <v>180</v>
      </c>
      <c r="F4" s="57" t="n">
        <f aca="false">IF(C4&gt;0,E4/C4,0)</f>
        <v>0.6</v>
      </c>
      <c r="G4" s="67" t="n">
        <v>200</v>
      </c>
      <c r="H4" s="74" t="n">
        <f aca="false">$D$16</f>
        <v>115</v>
      </c>
      <c r="I4" s="56" t="n">
        <f aca="false">D4</f>
        <v>480</v>
      </c>
      <c r="J4" s="22" t="n">
        <f aca="false">G4+H4-I4</f>
        <v>-165</v>
      </c>
      <c r="K4" s="75" t="str">
        <f aca="false">IF(J4&lt;0,"UNTERDECKUNG",IF(J4&lt;50,"KNAPP","OK"))</f>
        <v>UNTERDECKUNG</v>
      </c>
    </row>
    <row r="5" customFormat="false" ht="19.5" hidden="false" customHeight="true" outlineLevel="0" collapsed="false">
      <c r="A5" s="9" t="s">
        <v>156</v>
      </c>
      <c r="B5" s="29" t="s">
        <v>66</v>
      </c>
      <c r="C5" s="67" t="n">
        <v>135</v>
      </c>
      <c r="D5" s="67" t="n">
        <v>135</v>
      </c>
      <c r="E5" s="59" t="n">
        <f aca="false">D5-C5</f>
        <v>0</v>
      </c>
      <c r="F5" s="60" t="n">
        <f aca="false">IF(C5&gt;0,E5/C5,0)</f>
        <v>0</v>
      </c>
      <c r="G5" s="76" t="n">
        <f aca="false">J4</f>
        <v>-165</v>
      </c>
      <c r="H5" s="76" t="n">
        <f aca="false">$D$16</f>
        <v>115</v>
      </c>
      <c r="I5" s="59" t="n">
        <f aca="false">D5</f>
        <v>135</v>
      </c>
      <c r="J5" s="22" t="n">
        <f aca="false">G5+H5-I5</f>
        <v>-185</v>
      </c>
      <c r="K5" s="77" t="str">
        <f aca="false">IF(J5&lt;0,"UNTERDECKUNG",IF(J5&lt;50,"KNAPP","OK"))</f>
        <v>UNTERDECKUNG</v>
      </c>
    </row>
    <row r="6" customFormat="false" ht="19.5" hidden="false" customHeight="true" outlineLevel="0" collapsed="false">
      <c r="A6" s="5" t="s">
        <v>157</v>
      </c>
      <c r="B6" s="23" t="s">
        <v>84</v>
      </c>
      <c r="C6" s="67" t="n">
        <v>120</v>
      </c>
      <c r="D6" s="67" t="n">
        <v>120</v>
      </c>
      <c r="E6" s="56" t="n">
        <f aca="false">D6-C6</f>
        <v>0</v>
      </c>
      <c r="F6" s="57" t="n">
        <f aca="false">IF(C6&gt;0,E6/C6,0)</f>
        <v>0</v>
      </c>
      <c r="G6" s="74" t="n">
        <f aca="false">J5</f>
        <v>-185</v>
      </c>
      <c r="H6" s="74" t="n">
        <f aca="false">$D$16</f>
        <v>115</v>
      </c>
      <c r="I6" s="56" t="n">
        <f aca="false">D6</f>
        <v>120</v>
      </c>
      <c r="J6" s="22" t="n">
        <f aca="false">G6+H6-I6</f>
        <v>-190</v>
      </c>
      <c r="K6" s="75" t="str">
        <f aca="false">IF(J6&lt;0,"UNTERDECKUNG",IF(J6&lt;50,"KNAPP","OK"))</f>
        <v>UNTERDECKUNG</v>
      </c>
    </row>
    <row r="7" customFormat="false" ht="19.5" hidden="false" customHeight="true" outlineLevel="0" collapsed="false">
      <c r="A7" s="9" t="s">
        <v>158</v>
      </c>
      <c r="B7" s="29" t="s">
        <v>159</v>
      </c>
      <c r="C7" s="67" t="n">
        <v>80</v>
      </c>
      <c r="D7" s="67" t="n">
        <v>80</v>
      </c>
      <c r="E7" s="59" t="n">
        <f aca="false">D7-C7</f>
        <v>0</v>
      </c>
      <c r="F7" s="60" t="n">
        <f aca="false">IF(C7&gt;0,E7/C7,0)</f>
        <v>0</v>
      </c>
      <c r="G7" s="76" t="n">
        <f aca="false">J6</f>
        <v>-190</v>
      </c>
      <c r="H7" s="76" t="n">
        <f aca="false">$D$16</f>
        <v>115</v>
      </c>
      <c r="I7" s="59" t="n">
        <f aca="false">D7</f>
        <v>80</v>
      </c>
      <c r="J7" s="22" t="n">
        <f aca="false">G7+H7-I7</f>
        <v>-155</v>
      </c>
      <c r="K7" s="77" t="str">
        <f aca="false">IF(J7&lt;0,"UNTERDECKUNG",IF(J7&lt;50,"KNAPP","OK"))</f>
        <v>UNTERDECKUNG</v>
      </c>
    </row>
    <row r="8" customFormat="false" ht="19.5" hidden="false" customHeight="true" outlineLevel="0" collapsed="false">
      <c r="A8" s="5" t="s">
        <v>160</v>
      </c>
      <c r="B8" s="23" t="s">
        <v>108</v>
      </c>
      <c r="C8" s="21" t="n">
        <v>0</v>
      </c>
      <c r="D8" s="21" t="n">
        <v>0</v>
      </c>
      <c r="E8" s="56" t="n">
        <f aca="false">D8-C8</f>
        <v>0</v>
      </c>
      <c r="F8" s="57" t="n">
        <f aca="false">IF(C8&gt;0,E8/C8,0)</f>
        <v>0</v>
      </c>
      <c r="G8" s="74" t="n">
        <f aca="false">J7</f>
        <v>-155</v>
      </c>
      <c r="H8" s="74" t="n">
        <f aca="false">$D$16</f>
        <v>115</v>
      </c>
      <c r="I8" s="56" t="n">
        <f aca="false">D8</f>
        <v>0</v>
      </c>
      <c r="J8" s="22" t="n">
        <f aca="false">G8+H8-I8</f>
        <v>-40</v>
      </c>
      <c r="K8" s="75" t="str">
        <f aca="false">IF(J8&lt;0,"UNTERDECKUNG",IF(J8&lt;50,"KNAPP","OK"))</f>
        <v>UNTERDECKUNG</v>
      </c>
    </row>
    <row r="9" customFormat="false" ht="19.5" hidden="false" customHeight="true" outlineLevel="0" collapsed="false">
      <c r="A9" s="9" t="s">
        <v>161</v>
      </c>
      <c r="B9" s="29" t="s">
        <v>79</v>
      </c>
      <c r="C9" s="67" t="n">
        <v>205</v>
      </c>
      <c r="D9" s="67" t="n">
        <v>205</v>
      </c>
      <c r="E9" s="59" t="n">
        <f aca="false">D9-C9</f>
        <v>0</v>
      </c>
      <c r="F9" s="60" t="n">
        <f aca="false">IF(C9&gt;0,E9/C9,0)</f>
        <v>0</v>
      </c>
      <c r="G9" s="76" t="n">
        <f aca="false">J8</f>
        <v>-40</v>
      </c>
      <c r="H9" s="76" t="n">
        <f aca="false">$D$16</f>
        <v>115</v>
      </c>
      <c r="I9" s="59" t="n">
        <f aca="false">D9</f>
        <v>205</v>
      </c>
      <c r="J9" s="22" t="n">
        <f aca="false">G9+H9-I9</f>
        <v>-130</v>
      </c>
      <c r="K9" s="77" t="str">
        <f aca="false">IF(J9&lt;0,"UNTERDECKUNG",IF(J9&lt;50,"KNAPP","OK"))</f>
        <v>UNTERDECKUNG</v>
      </c>
    </row>
    <row r="10" customFormat="false" ht="19.5" hidden="false" customHeight="true" outlineLevel="0" collapsed="false">
      <c r="A10" s="5" t="s">
        <v>162</v>
      </c>
      <c r="B10" s="23" t="s">
        <v>108</v>
      </c>
      <c r="C10" s="21" t="n">
        <v>0</v>
      </c>
      <c r="D10" s="21" t="n">
        <v>0</v>
      </c>
      <c r="E10" s="56" t="n">
        <f aca="false">D10-C10</f>
        <v>0</v>
      </c>
      <c r="F10" s="57" t="n">
        <f aca="false">IF(C10&gt;0,E10/C10,0)</f>
        <v>0</v>
      </c>
      <c r="G10" s="74" t="n">
        <f aca="false">J9</f>
        <v>-130</v>
      </c>
      <c r="H10" s="74" t="n">
        <f aca="false">$D$16</f>
        <v>115</v>
      </c>
      <c r="I10" s="56" t="n">
        <f aca="false">D10</f>
        <v>0</v>
      </c>
      <c r="J10" s="22" t="n">
        <f aca="false">G10+H10-I10</f>
        <v>-15</v>
      </c>
      <c r="K10" s="75" t="str">
        <f aca="false">IF(J10&lt;0,"UNTERDECKUNG",IF(J10&lt;50,"KNAPP","OK"))</f>
        <v>UNTERDECKUNG</v>
      </c>
    </row>
    <row r="11" customFormat="false" ht="19.5" hidden="false" customHeight="true" outlineLevel="0" collapsed="false">
      <c r="A11" s="9" t="s">
        <v>163</v>
      </c>
      <c r="B11" s="29" t="s">
        <v>164</v>
      </c>
      <c r="C11" s="67" t="n">
        <v>60</v>
      </c>
      <c r="D11" s="67" t="n">
        <v>60</v>
      </c>
      <c r="E11" s="59" t="n">
        <f aca="false">D11-C11</f>
        <v>0</v>
      </c>
      <c r="F11" s="60" t="n">
        <f aca="false">IF(C11&gt;0,E11/C11,0)</f>
        <v>0</v>
      </c>
      <c r="G11" s="76" t="n">
        <f aca="false">J10</f>
        <v>-15</v>
      </c>
      <c r="H11" s="76" t="n">
        <f aca="false">$D$16</f>
        <v>115</v>
      </c>
      <c r="I11" s="59" t="n">
        <f aca="false">D11</f>
        <v>60</v>
      </c>
      <c r="J11" s="22" t="n">
        <f aca="false">G11+H11-I11</f>
        <v>40</v>
      </c>
      <c r="K11" s="77" t="str">
        <f aca="false">IF(J11&lt;0,"UNTERDECKUNG",IF(J11&lt;50,"KNAPP","OK"))</f>
        <v>KNAPP</v>
      </c>
    </row>
    <row r="12" customFormat="false" ht="19.5" hidden="false" customHeight="true" outlineLevel="0" collapsed="false">
      <c r="A12" s="5" t="s">
        <v>165</v>
      </c>
      <c r="B12" s="23" t="s">
        <v>108</v>
      </c>
      <c r="C12" s="21" t="n">
        <v>0</v>
      </c>
      <c r="D12" s="21" t="n">
        <v>0</v>
      </c>
      <c r="E12" s="56" t="n">
        <f aca="false">D12-C12</f>
        <v>0</v>
      </c>
      <c r="F12" s="57" t="n">
        <f aca="false">IF(C12&gt;0,E12/C12,0)</f>
        <v>0</v>
      </c>
      <c r="G12" s="74" t="n">
        <f aca="false">J11</f>
        <v>40</v>
      </c>
      <c r="H12" s="74" t="n">
        <f aca="false">$D$16</f>
        <v>115</v>
      </c>
      <c r="I12" s="56" t="n">
        <f aca="false">D12</f>
        <v>0</v>
      </c>
      <c r="J12" s="22" t="n">
        <f aca="false">G12+H12-I12</f>
        <v>155</v>
      </c>
      <c r="K12" s="75" t="str">
        <f aca="false">IF(J12&lt;0,"UNTERDECKUNG",IF(J12&lt;50,"KNAPP","OK"))</f>
        <v>OK</v>
      </c>
    </row>
    <row r="13" customFormat="false" ht="19.5" hidden="false" customHeight="true" outlineLevel="0" collapsed="false">
      <c r="A13" s="9" t="s">
        <v>166</v>
      </c>
      <c r="B13" s="29" t="s">
        <v>167</v>
      </c>
      <c r="C13" s="67" t="n">
        <v>80</v>
      </c>
      <c r="D13" s="67" t="n">
        <v>80</v>
      </c>
      <c r="E13" s="59" t="n">
        <f aca="false">D13-C13</f>
        <v>0</v>
      </c>
      <c r="F13" s="60" t="n">
        <f aca="false">IF(C13&gt;0,E13/C13,0)</f>
        <v>0</v>
      </c>
      <c r="G13" s="76" t="n">
        <f aca="false">J12</f>
        <v>155</v>
      </c>
      <c r="H13" s="76" t="n">
        <f aca="false">$D$16</f>
        <v>115</v>
      </c>
      <c r="I13" s="59" t="n">
        <f aca="false">D13</f>
        <v>80</v>
      </c>
      <c r="J13" s="22" t="n">
        <f aca="false">G13+H13-I13</f>
        <v>190</v>
      </c>
      <c r="K13" s="77" t="str">
        <f aca="false">IF(J13&lt;0,"UNTERDECKUNG",IF(J13&lt;50,"KNAPP","OK"))</f>
        <v>OK</v>
      </c>
    </row>
    <row r="14" customFormat="false" ht="19.5" hidden="false" customHeight="true" outlineLevel="0" collapsed="false">
      <c r="A14" s="5" t="s">
        <v>168</v>
      </c>
      <c r="B14" s="23" t="s">
        <v>108</v>
      </c>
      <c r="C14" s="21" t="n">
        <v>0</v>
      </c>
      <c r="D14" s="21" t="n">
        <v>0</v>
      </c>
      <c r="E14" s="56" t="n">
        <f aca="false">D14-C14</f>
        <v>0</v>
      </c>
      <c r="F14" s="57" t="n">
        <f aca="false">IF(C14&gt;0,E14/C14,0)</f>
        <v>0</v>
      </c>
      <c r="G14" s="74" t="n">
        <f aca="false">J13</f>
        <v>190</v>
      </c>
      <c r="H14" s="74" t="n">
        <f aca="false">$D$16</f>
        <v>115</v>
      </c>
      <c r="I14" s="56" t="n">
        <f aca="false">D14</f>
        <v>0</v>
      </c>
      <c r="J14" s="22" t="n">
        <f aca="false">G14+H14-I14</f>
        <v>305</v>
      </c>
      <c r="K14" s="75" t="str">
        <f aca="false">IF(J14&lt;0,"UNTERDECKUNG",IF(J14&lt;50,"KNAPP","OK"))</f>
        <v>OK</v>
      </c>
    </row>
    <row r="15" customFormat="false" ht="19.5" hidden="false" customHeight="true" outlineLevel="0" collapsed="false">
      <c r="A15" s="9" t="s">
        <v>169</v>
      </c>
      <c r="B15" s="29" t="s">
        <v>66</v>
      </c>
      <c r="C15" s="67" t="n">
        <v>135</v>
      </c>
      <c r="D15" s="67" t="n">
        <v>135</v>
      </c>
      <c r="E15" s="59" t="n">
        <f aca="false">D15-C15</f>
        <v>0</v>
      </c>
      <c r="F15" s="60" t="n">
        <f aca="false">IF(C15&gt;0,E15/C15,0)</f>
        <v>0</v>
      </c>
      <c r="G15" s="76" t="n">
        <f aca="false">J14</f>
        <v>305</v>
      </c>
      <c r="H15" s="76" t="n">
        <f aca="false">$D$16</f>
        <v>115</v>
      </c>
      <c r="I15" s="59" t="n">
        <f aca="false">D15</f>
        <v>135</v>
      </c>
      <c r="J15" s="22" t="n">
        <f aca="false">G15+H15-I15</f>
        <v>285</v>
      </c>
      <c r="K15" s="77" t="str">
        <f aca="false">IF(J15&lt;0,"UNTERDECKUNG",IF(J15&lt;50,"KNAPP","OK"))</f>
        <v>OK</v>
      </c>
    </row>
    <row r="16" customFormat="false" ht="15" hidden="false" customHeight="true" outlineLevel="0" collapsed="false">
      <c r="A16" s="78" t="s">
        <v>170</v>
      </c>
      <c r="B16" s="78"/>
      <c r="C16" s="78"/>
      <c r="D16" s="79" t="n">
        <v>115</v>
      </c>
    </row>
    <row r="17" customFormat="false" ht="15" hidden="false" customHeight="false" outlineLevel="0" collapsed="false">
      <c r="A17" s="61" t="s">
        <v>97</v>
      </c>
      <c r="B17" s="37"/>
      <c r="C17" s="22" t="n">
        <f aca="false">SUM(C4:C16)</f>
        <v>1115</v>
      </c>
      <c r="D17" s="22" t="n">
        <f aca="false">SUM(D4:D16)</f>
        <v>1410</v>
      </c>
      <c r="E17" s="22" t="n">
        <f aca="false">SUM(E4:E16)</f>
        <v>180</v>
      </c>
      <c r="F17" s="37"/>
      <c r="G17" s="37"/>
      <c r="H17" s="22" t="n">
        <f aca="false">SUM(H4:H16)</f>
        <v>1380</v>
      </c>
      <c r="I17" s="22" t="n">
        <f aca="false">SUM(I4:I16)</f>
        <v>1295</v>
      </c>
      <c r="J17" s="37"/>
      <c r="K17" s="37"/>
    </row>
  </sheetData>
  <mergeCells count="3">
    <mergeCell ref="A1:M1"/>
    <mergeCell ref="A2:M2"/>
    <mergeCell ref="A16:C16"/>
  </mergeCells>
  <conditionalFormatting sqref="K4:K15">
    <cfRule type="expression" priority="2" aboveAverage="0" equalAverage="0" bottom="0" percent="0" rank="0" text="" dxfId="0">
      <formula>K4="UNTERDECKUNG"</formula>
    </cfRule>
    <cfRule type="expression" priority="3" aboveAverage="0" equalAverage="0" bottom="0" percent="0" rank="0" text="" dxfId="1">
      <formula>K4="KNAPP"</formula>
    </cfRule>
    <cfRule type="expression" priority="4" aboveAverage="0" equalAverage="0" bottom="0" percent="0" rank="0" text="" dxfId="2">
      <formula>K4="OK"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2026-04-13T09:13:21Z</dcterms:created>
  <dc:creator>openpyxl</dc:creator>
  <dc:description/>
  <dc:language>en-US</dc:language>
  <cp:lastModifiedBy/>
  <dcterms:modified xsi:type="dcterms:W3CDTF">2026-04-13T09:13:21Z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