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Kostenaufstellung" sheetId="2" state="visible" r:id="rId3"/>
    <sheet name="Baunebenkosten-Kalkulator" sheetId="3" state="visible" r:id="rId4"/>
    <sheet name="Risikopuffer &amp; Kapital" sheetId="4" state="visible" r:id="rId5"/>
    <sheet name="Liquiditätsplan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<sst xmlns="http://schemas.openxmlformats.org/spreadsheetml/2006/main" count="254" uniqueCount="235">
  <si>
    <t xml:space="preserve">HAUSBAU CONTROLLING – DASHBOARD</t>
  </si>
  <si>
    <t xml:space="preserve">Professionelle Kostenaufstellung nach DIN 276 | Soll-Ist-Vergleich | Risikopuffer</t>
  </si>
  <si>
    <t xml:space="preserve">PROJEKT-KENNZAHLEN (KPIs)</t>
  </si>
  <si>
    <t xml:space="preserve">Budget Ursprung (Gesamtplanung)</t>
  </si>
  <si>
    <t xml:space="preserve">Budget Aktuell (inkl. Änderungen)</t>
  </si>
  <si>
    <t xml:space="preserve">Ist-Kosten (gebuchte Rechnungen)</t>
  </si>
  <si>
    <t xml:space="preserve">Budgetabweichung (Ist vs. Aktuell)</t>
  </si>
  <si>
    <t xml:space="preserve">Budgetauslastung (%)</t>
  </si>
  <si>
    <t xml:space="preserve">Gesamtkapitalbedarf (inkl. Risikopuffer)</t>
  </si>
  <si>
    <t xml:space="preserve">Gewählter Risikopuffer</t>
  </si>
  <si>
    <t xml:space="preserve">Geschätzte Baunebenkosten</t>
  </si>
  <si>
    <t xml:space="preserve">KOSTENVERTEILUNG NACH DIN 276</t>
  </si>
  <si>
    <t xml:space="preserve">Kostengruppe</t>
  </si>
  <si>
    <t xml:space="preserve">Budget Aktuell (€)</t>
  </si>
  <si>
    <t xml:space="preserve">Anteil (%)</t>
  </si>
  <si>
    <t xml:space="preserve">KG 100 – Grundstück</t>
  </si>
  <si>
    <t xml:space="preserve">KG 200 – Herrichten &amp; Erschließen</t>
  </si>
  <si>
    <t xml:space="preserve">KG 300 – Baukonstruktionen</t>
  </si>
  <si>
    <t xml:space="preserve">KG 400 – Technische Anlagen</t>
  </si>
  <si>
    <t xml:space="preserve">KG 500 – Außenanlagen</t>
  </si>
  <si>
    <t xml:space="preserve">KG 700 – Baunebenkosten</t>
  </si>
  <si>
    <t xml:space="preserve">GESAMTKOSTEN</t>
  </si>
  <si>
    <t xml:space="preserve">BANKFERTIG-CHECKLISTE</t>
  </si>
  <si>
    <t xml:space="preserve">☐  Alle Kostengruppen nach DIN 276 strukturiert</t>
  </si>
  <si>
    <t xml:space="preserve">☐  Soll-Ist-Vergleich mit automatischer Abweichungsberechnung eingerichtet</t>
  </si>
  <si>
    <t xml:space="preserve">☐  Budget Ursprung bleibt unverändert (Versionierung)</t>
  </si>
  <si>
    <t xml:space="preserve">☐  Risikopuffer von mind. 10% verankert (Einzelvergabe)</t>
  </si>
  <si>
    <t xml:space="preserve">☐  Baunebenkosten mit mind. 15–20% der Baukosten kalkuliert</t>
  </si>
  <si>
    <t xml:space="preserve">☐  Liquiditätsplanung / Zahlungsabflüsse terminiert</t>
  </si>
  <si>
    <t xml:space="preserve">☐  Zahlungsplan mit Darlehensabrufen abgestimmt</t>
  </si>
  <si>
    <t xml:space="preserve">☐  Alle Gewerke mit Angeboten belegt (Soll-Kosten eingetragen)</t>
  </si>
  <si>
    <t xml:space="preserve">TABELLENBLÄTTER – ÜBERSICHT</t>
  </si>
  <si>
    <t xml:space="preserve">Kostenaufstellung</t>
  </si>
  <si>
    <t xml:space="preserve">Haupttabelle: Vollständige DIN-276-Kostengliederung mit Soll-Ist-Vergleich</t>
  </si>
  <si>
    <t xml:space="preserve">Baunebenkosten-Kalkulator</t>
  </si>
  <si>
    <t xml:space="preserve">Interaktiver Rechner für Baunebenkosten (15–20% der Baukosten)</t>
  </si>
  <si>
    <t xml:space="preserve">Risikopuffer &amp; Kapital</t>
  </si>
  <si>
    <t xml:space="preserve">Berechnung des Gesamtkapitalbedarfs inkl. Szenario-Analyse</t>
  </si>
  <si>
    <t xml:space="preserve">Liquiditätsplanung</t>
  </si>
  <si>
    <t xml:space="preserve">Zahlungsabflüsse nach Bauphase | Steuerung der Darlehensabrufe</t>
  </si>
  <si>
    <t xml:space="preserve">HAUSBAU – KOSTENAUFSTELLUNG (DIN 276)</t>
  </si>
  <si>
    <t xml:space="preserve">Professionelles Soll-Ist-Controlling für Ihr Bauprojekt</t>
  </si>
  <si>
    <t xml:space="preserve">KG</t>
  </si>
  <si>
    <t xml:space="preserve">Kostenposition</t>
  </si>
  <si>
    <t xml:space="preserve">Budget Ursprung (€)</t>
  </si>
  <si>
    <t xml:space="preserve">Ist-Kosten (€)</t>
  </si>
  <si>
    <t xml:space="preserve">Abweichung (€)</t>
  </si>
  <si>
    <t xml:space="preserve">Status</t>
  </si>
  <si>
    <t xml:space="preserve">KG 100</t>
  </si>
  <si>
    <t xml:space="preserve">GRUNDSTÜCK</t>
  </si>
  <si>
    <t xml:space="preserve">110</t>
  </si>
  <si>
    <t xml:space="preserve">Grundstückskaufpreis</t>
  </si>
  <si>
    <t xml:space="preserve">120</t>
  </si>
  <si>
    <t xml:space="preserve">Notar &amp; Grundbuchgebühren</t>
  </si>
  <si>
    <t xml:space="preserve">130</t>
  </si>
  <si>
    <t xml:space="preserve">Grunderwerbsteuer (3,5–6,5%)</t>
  </si>
  <si>
    <t xml:space="preserve">140</t>
  </si>
  <si>
    <t xml:space="preserve">Maklercourtage</t>
  </si>
  <si>
    <t xml:space="preserve">150</t>
  </si>
  <si>
    <t xml:space="preserve">Sonstige Grundstückskosten</t>
  </si>
  <si>
    <t xml:space="preserve">100</t>
  </si>
  <si>
    <t xml:space="preserve">SUMME KG 100 – Grundstück</t>
  </si>
  <si>
    <t xml:space="preserve">KG 200</t>
  </si>
  <si>
    <t xml:space="preserve">HERRICHTEN &amp; ERSCHLIESSEN</t>
  </si>
  <si>
    <t xml:space="preserve">210</t>
  </si>
  <si>
    <t xml:space="preserve">Baumfällarbeiten / Abriss</t>
  </si>
  <si>
    <t xml:space="preserve">220</t>
  </si>
  <si>
    <t xml:space="preserve">Bodengutachten / Vermessung</t>
  </si>
  <si>
    <t xml:space="preserve">230</t>
  </si>
  <si>
    <t xml:space="preserve">Erdarbeiten / Aushub</t>
  </si>
  <si>
    <t xml:space="preserve">240</t>
  </si>
  <si>
    <t xml:space="preserve">Hausanschlüsse (Strom, Wasser, Gas, Glasfaser)</t>
  </si>
  <si>
    <t xml:space="preserve">250</t>
  </si>
  <si>
    <t xml:space="preserve">Sonstige Erschließungskosten</t>
  </si>
  <si>
    <t xml:space="preserve">200</t>
  </si>
  <si>
    <t xml:space="preserve">SUMME KG 200 – Herrichten</t>
  </si>
  <si>
    <t xml:space="preserve">KG 300</t>
  </si>
  <si>
    <t xml:space="preserve">BAUWERK – BAUKONSTRUKTIONEN</t>
  </si>
  <si>
    <t xml:space="preserve">310</t>
  </si>
  <si>
    <t xml:space="preserve">Rohbau (Fundament, Wände, Decken)</t>
  </si>
  <si>
    <t xml:space="preserve">320</t>
  </si>
  <si>
    <t xml:space="preserve">Dach (Dachstuhl, Eindeckung)</t>
  </si>
  <si>
    <t xml:space="preserve">330</t>
  </si>
  <si>
    <t xml:space="preserve">Fenster &amp; Außentüren</t>
  </si>
  <si>
    <t xml:space="preserve">340</t>
  </si>
  <si>
    <t xml:space="preserve">Fassade / Wärmedämmung</t>
  </si>
  <si>
    <t xml:space="preserve">350</t>
  </si>
  <si>
    <t xml:space="preserve">Innenausbau (Putz, Estrich, Böden)</t>
  </si>
  <si>
    <t xml:space="preserve">360</t>
  </si>
  <si>
    <t xml:space="preserve">Trockenausbau / Trockenbau</t>
  </si>
  <si>
    <t xml:space="preserve">370</t>
  </si>
  <si>
    <t xml:space="preserve">Treppen / Geländer</t>
  </si>
  <si>
    <t xml:space="preserve">380</t>
  </si>
  <si>
    <t xml:space="preserve">Sonstige Baukonstruktionen</t>
  </si>
  <si>
    <t xml:space="preserve">300</t>
  </si>
  <si>
    <t xml:space="preserve">SUMME KG 300 – Baukonstruktionen</t>
  </si>
  <si>
    <t xml:space="preserve">KG 400</t>
  </si>
  <si>
    <t xml:space="preserve">TECHNISCHE ANLAGEN</t>
  </si>
  <si>
    <t xml:space="preserve">410</t>
  </si>
  <si>
    <t xml:space="preserve">Heizungsanlage (inkl. Wärmepumpe)</t>
  </si>
  <si>
    <t xml:space="preserve">420</t>
  </si>
  <si>
    <t xml:space="preserve">Sanitärinstallation</t>
  </si>
  <si>
    <t xml:space="preserve">430</t>
  </si>
  <si>
    <t xml:space="preserve">Elektroinstallation</t>
  </si>
  <si>
    <t xml:space="preserve">440</t>
  </si>
  <si>
    <t xml:space="preserve">Lüftungsanlage</t>
  </si>
  <si>
    <t xml:space="preserve">450</t>
  </si>
  <si>
    <t xml:space="preserve">Photovoltaik / Solar</t>
  </si>
  <si>
    <t xml:space="preserve">460</t>
  </si>
  <si>
    <t xml:space="preserve">Sonstige technische Anlagen</t>
  </si>
  <si>
    <t xml:space="preserve">400</t>
  </si>
  <si>
    <t xml:space="preserve">SUMME KG 400 – Technische Anlagen</t>
  </si>
  <si>
    <t xml:space="preserve">KG 500</t>
  </si>
  <si>
    <t xml:space="preserve">AUSSENANLAGEN</t>
  </si>
  <si>
    <t xml:space="preserve">510</t>
  </si>
  <si>
    <t xml:space="preserve">Garage / Carport</t>
  </si>
  <si>
    <t xml:space="preserve">520</t>
  </si>
  <si>
    <t xml:space="preserve">Zufahrt / Wege / Terrasse</t>
  </si>
  <si>
    <t xml:space="preserve">530</t>
  </si>
  <si>
    <t xml:space="preserve">Garten / Bepflanzung</t>
  </si>
  <si>
    <t xml:space="preserve">540</t>
  </si>
  <si>
    <t xml:space="preserve">Einfriedung / Zaun</t>
  </si>
  <si>
    <t xml:space="preserve">500</t>
  </si>
  <si>
    <t xml:space="preserve">SUMME KG 500 – Außenanlagen</t>
  </si>
  <si>
    <t xml:space="preserve">KG 700</t>
  </si>
  <si>
    <t xml:space="preserve">BAUNEBENKOSTEN</t>
  </si>
  <si>
    <t xml:space="preserve">710</t>
  </si>
  <si>
    <t xml:space="preserve">Architekt / Generalplaner</t>
  </si>
  <si>
    <t xml:space="preserve">720</t>
  </si>
  <si>
    <t xml:space="preserve">Statik / Tragwerksplanung</t>
  </si>
  <si>
    <t xml:space="preserve">730</t>
  </si>
  <si>
    <t xml:space="preserve">Baugenehmigungsgebühren</t>
  </si>
  <si>
    <t xml:space="preserve">740</t>
  </si>
  <si>
    <t xml:space="preserve">Bauversicherungen</t>
  </si>
  <si>
    <t xml:space="preserve">750</t>
  </si>
  <si>
    <t xml:space="preserve">Baustrom / Bauwasser</t>
  </si>
  <si>
    <t xml:space="preserve">760</t>
  </si>
  <si>
    <t xml:space="preserve">Bauzeitzinsen</t>
  </si>
  <si>
    <t xml:space="preserve">770</t>
  </si>
  <si>
    <t xml:space="preserve">Prüfstatik / Abnahmen</t>
  </si>
  <si>
    <t xml:space="preserve">780</t>
  </si>
  <si>
    <t xml:space="preserve">Sonstige Nebenkosten</t>
  </si>
  <si>
    <t xml:space="preserve">700</t>
  </si>
  <si>
    <t xml:space="preserve">SUMME KG 700 – Baunebenkosten</t>
  </si>
  <si>
    <t xml:space="preserve">GESAMTKOSTEN (ohne Risikopuffer)</t>
  </si>
  <si>
    <t xml:space="preserve">LEGENDE &amp; HINWEISE</t>
  </si>
  <si>
    <t xml:space="preserve">Blaue Zellen:</t>
  </si>
  <si>
    <t xml:space="preserve">Eingabefelder – tragen Sie hier Ihre Angebots- und Rechnungsbeträge ein</t>
  </si>
  <si>
    <t xml:space="preserve">Gelbe Felder:</t>
  </si>
  <si>
    <t xml:space="preserve">Ist-Kosten – werden nach Rechnungseingang eingetragen</t>
  </si>
  <si>
    <t xml:space="preserve">Grüne Abweichung:</t>
  </si>
  <si>
    <t xml:space="preserve">Kosten im Budget oder darunter</t>
  </si>
  <si>
    <t xml:space="preserve">Rote Abweichung:</t>
  </si>
  <si>
    <t xml:space="preserve">Kosten übersteigen Budget um &gt;5% → sofortiger Handlungsbedarf</t>
  </si>
  <si>
    <t xml:space="preserve">Budget Ursprung:</t>
  </si>
  <si>
    <t xml:space="preserve">Nie überschreiben – dokumentiert die ursprüngliche Planung</t>
  </si>
  <si>
    <t xml:space="preserve">Budget Aktuell:</t>
  </si>
  <si>
    <t xml:space="preserve">Kann bei genehmigten Änderungsaufträgen aktualisiert werden</t>
  </si>
  <si>
    <t xml:space="preserve">BAUNEBENKOSTEN-KALKULATOR</t>
  </si>
  <si>
    <t xml:space="preserve">Berechnung nach DIN 276 | Richtwert: 15–20% der reinen Baukosten</t>
  </si>
  <si>
    <t xml:space="preserve">EINGABEN – KOSTENBASIS</t>
  </si>
  <si>
    <t xml:space="preserve">Grundstückskosten</t>
  </si>
  <si>
    <t xml:space="preserve">Kaufpreis inkl. Erwerbsnebenkosten</t>
  </si>
  <si>
    <t xml:space="preserve">Reine Baukosten (KG 300 + KG 400)</t>
  </si>
  <si>
    <t xml:space="preserve">Summe Baukonstruktion + Techn. Anlagen</t>
  </si>
  <si>
    <t xml:space="preserve">Außenanlagen (KG 500)</t>
  </si>
  <si>
    <t xml:space="preserve">Garage, Wege, Garten</t>
  </si>
  <si>
    <t xml:space="preserve">ANNAHMEN – NEBENKOSTENSÄTZE</t>
  </si>
  <si>
    <t xml:space="preserve">% der reinen Baukosten</t>
  </si>
  <si>
    <t xml:space="preserve">Baugenehmigung</t>
  </si>
  <si>
    <t xml:space="preserve">% der reinen Baukosten (variabel)</t>
  </si>
  <si>
    <t xml:space="preserve">GESAMTSATZ BAUNEBENKOSTEN</t>
  </si>
  <si>
    <t xml:space="preserve">Richtwert: 15–20% der Baukosten</t>
  </si>
  <si>
    <t xml:space="preserve">ERGEBNISSE</t>
  </si>
  <si>
    <t xml:space="preserve">Baukosten (KG 300 + 400)</t>
  </si>
  <si>
    <t xml:space="preserve">Grundstückskosten (inkl. Nebenkosten)</t>
  </si>
  <si>
    <t xml:space="preserve">Außenanlagen</t>
  </si>
  <si>
    <t xml:space="preserve">GESAMTBUDGET (ohne Puffer)</t>
  </si>
  <si>
    <t xml:space="preserve">RISIKOPUFFER &amp; GESAMTKAPITALBEDARF</t>
  </si>
  <si>
    <t xml:space="preserve">Mathematisch fundierte Pufferplanung nach Controlling-Prinzipien</t>
  </si>
  <si>
    <t xml:space="preserve">BERECHNUNGSFORMEL</t>
  </si>
  <si>
    <t xml:space="preserve">K(gesamt) = (K_Grund + K_Bau + K_Neben + K_Außen) × (1 + p_Risiko)</t>
  </si>
  <si>
    <t xml:space="preserve">KOSTENBASIS (aus Kostenaufstellung)</t>
  </si>
  <si>
    <t xml:space="preserve">K_Grund – Grundstückskosten (KG 100)</t>
  </si>
  <si>
    <t xml:space="preserve">K_Bau – Baukosten (KG 200 + KG 300 + KG 400)</t>
  </si>
  <si>
    <t xml:space="preserve">K_Neben – Baunebenkosten (KG 700)</t>
  </si>
  <si>
    <t xml:space="preserve">K_Außen – Außenanlagen (KG 500)</t>
  </si>
  <si>
    <t xml:space="preserve">SUMME BASISKOSTEN</t>
  </si>
  <si>
    <t xml:space="preserve">RISIKOPUFFER-ANNAHMEN</t>
  </si>
  <si>
    <t xml:space="preserve">Schlüsselfertiges Haus (Festpreis)</t>
  </si>
  <si>
    <t xml:space="preserve">Empfehlung: 5% | Festpreisgarantie vorhanden</t>
  </si>
  <si>
    <t xml:space="preserve">Einzelvergabe Gewerke (Standard)</t>
  </si>
  <si>
    <t xml:space="preserve">Empfehlung: 10% | Normale Einzelvergabe</t>
  </si>
  <si>
    <t xml:space="preserve">Einzelvergabe Gewerke (volatil)</t>
  </si>
  <si>
    <t xml:space="preserve">Empfehlung: 15% | Hohe Preisvolatilität</t>
  </si>
  <si>
    <t xml:space="preserve">► GEWÄHLTER RISIKOPUFFER (p_Risiko)</t>
  </si>
  <si>
    <t xml:space="preserve">Eingabe: 0.05 / 0.10 / 0.15</t>
  </si>
  <si>
    <t xml:space="preserve">GESAMTKAPITALBEDARF</t>
  </si>
  <si>
    <t xml:space="preserve">Basiskosten</t>
  </si>
  <si>
    <t xml:space="preserve">Risikopuffer (absolut)</t>
  </si>
  <si>
    <t xml:space="preserve">GESAMTKAPITALBEDARF (Finanzierungsbedarf Bank)</t>
  </si>
  <si>
    <t xml:space="preserve">SZENARIO-VERGLEICH (Automatisch)</t>
  </si>
  <si>
    <t xml:space="preserve">Szenario</t>
  </si>
  <si>
    <t xml:space="preserve">Risikopuffer</t>
  </si>
  <si>
    <t xml:space="preserve">Gesamtkapitalbedarf</t>
  </si>
  <si>
    <t xml:space="preserve">Abw. zu Basis</t>
  </si>
  <si>
    <t xml:space="preserve">Schlüsselfertiges Haus</t>
  </si>
  <si>
    <t xml:space="preserve">Einzelvergabe Standard</t>
  </si>
  <si>
    <t xml:space="preserve">Einzelvergabe Volatil</t>
  </si>
  <si>
    <t xml:space="preserve">LIQUIDITÄTSPLANUNG – ZAHLUNGSABFLÜSSE NACH BAUPHASE</t>
  </si>
  <si>
    <t xml:space="preserve">Terminierung der Darlehensabrufe &amp; Eigenkapitaleinsatz | Auszahlungssteuerung</t>
  </si>
  <si>
    <t xml:space="preserve">Gesamt (€)</t>
  </si>
  <si>
    <t xml:space="preserve">Phase 1
Grundstück</t>
  </si>
  <si>
    <t xml:space="preserve">Phase 2
Erdarbeit</t>
  </si>
  <si>
    <t xml:space="preserve">Phase 3
Rohbau</t>
  </si>
  <si>
    <t xml:space="preserve">Phase 4
Dach/Fenster</t>
  </si>
  <si>
    <t xml:space="preserve">Phase 5
Innenausbau</t>
  </si>
  <si>
    <t xml:space="preserve">Phase 6
Fertigstellung</t>
  </si>
  <si>
    <t xml:space="preserve">Zahlungsart</t>
  </si>
  <si>
    <t xml:space="preserve">Eigenkapital</t>
  </si>
  <si>
    <t xml:space="preserve">Erwerbsnebenkosten</t>
  </si>
  <si>
    <t xml:space="preserve">Erdarbeiten / Erschließung</t>
  </si>
  <si>
    <t xml:space="preserve">Darlehen Abruf 1</t>
  </si>
  <si>
    <t xml:space="preserve">Rohbau</t>
  </si>
  <si>
    <t xml:space="preserve">Darlehen Abruf 2</t>
  </si>
  <si>
    <t xml:space="preserve">Dach &amp; Fenster</t>
  </si>
  <si>
    <t xml:space="preserve">Darlehen Abruf 3</t>
  </si>
  <si>
    <t xml:space="preserve">Haustechnik</t>
  </si>
  <si>
    <t xml:space="preserve">Darlehen Abruf 4</t>
  </si>
  <si>
    <t xml:space="preserve">Innenausbau &amp; Böden</t>
  </si>
  <si>
    <t xml:space="preserve">Darlehen Abruf 4/5</t>
  </si>
  <si>
    <t xml:space="preserve">Baunebenkosten lfd.</t>
  </si>
  <si>
    <t xml:space="preserve">Mix</t>
  </si>
  <si>
    <t xml:space="preserve">Darlehen Abruf 5</t>
  </si>
  <si>
    <t xml:space="preserve">GESAMTE ZAHLUNGSABFLÜSSE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</si>
</sst>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€&quot;;\(#,##0&quot; €)&quot;;\-"/>
    <numFmt numFmtId="166" formatCode="0.0%;\(0.0%\);\-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1F3864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8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2E5FAC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sz val="11"/>
      <color rgb="FF666666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i val="true"/>
      <sz val="11"/>
      <color rgb="FF1F3864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44444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C"/>
        <bgColor rgb="FF3366FF"/>
      </patternFill>
    </fill>
    <fill>
      <patternFill patternType="solid">
        <fgColor rgb="FFEEF4FC"/>
        <bgColor rgb="FFF2F2F2"/>
      </patternFill>
    </fill>
    <fill>
      <patternFill patternType="solid">
        <fgColor rgb="FFFCE9D3"/>
        <bgColor rgb="FFFCE4D6"/>
      </patternFill>
    </fill>
    <fill>
      <patternFill patternType="solid">
        <fgColor rgb="FFFFFFFF"/>
        <bgColor rgb="FFEEF4FC"/>
      </patternFill>
    </fill>
    <fill>
      <patternFill patternType="solid">
        <fgColor rgb="FFD6E4F7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EF4F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color rgb="FFC00000"/>
      </font>
      <fill>
        <patternFill>
          <bgColor rgb="FFFCE4D6"/>
        </patternFill>
      </fill>
    </dxf>
    <dxf>
      <font>
        <b val="1"/>
        <color rgb="FF375623"/>
      </font>
      <fill>
        <patternFill>
          <bgColor rgb="FFE2EFDA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A1B9A"/>
      <rgbColor rgb="FF008080"/>
      <rgbColor rgb="FFCCCCCC"/>
      <rgbColor rgb="FF808080"/>
      <rgbColor rgb="FF9999FF"/>
      <rgbColor rgb="FF993366"/>
      <rgbColor rgb="FFFCE9D3"/>
      <rgbColor rgb="FFEEF4FC"/>
      <rgbColor rgb="FF660066"/>
      <rgbColor rgb="FFFF8080"/>
      <rgbColor rgb="FF2E5FA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2E7D32"/>
      <rgbColor rgb="FF003300"/>
      <rgbColor rgb="FF375623"/>
      <rgbColor rgb="FFC62828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4" min="3" style="0" width="20"/>
    <col collapsed="false" customWidth="true" hidden="false" outlineLevel="0" max="5" min="5" style="0" width="18"/>
    <col collapsed="false" customWidth="true" hidden="false" outlineLevel="0" max="6" min="6" style="0" width="4"/>
  </cols>
  <sheetData>
    <row r="1" customFormat="false" ht="43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7.5" hidden="false" customHeight="true" outlineLevel="0" collapsed="false"/>
    <row r="4" customFormat="false" ht="15" hidden="false" customHeight="false" outlineLevel="0" collapsed="false">
      <c r="B4" s="3" t="s">
        <v>2</v>
      </c>
      <c r="C4" s="3"/>
      <c r="D4" s="3"/>
      <c r="E4" s="3"/>
    </row>
    <row r="5" customFormat="false" ht="21.75" hidden="false" customHeight="true" outlineLevel="0" collapsed="false">
      <c r="B5" s="4" t="s">
        <v>3</v>
      </c>
      <c r="C5" s="5" t="n">
        <f aca="false">Kostenaufstellung!C54</f>
        <v>655500</v>
      </c>
      <c r="D5" s="6"/>
      <c r="E5" s="6"/>
    </row>
    <row r="6" customFormat="false" ht="21.75" hidden="false" customHeight="true" outlineLevel="0" collapsed="false">
      <c r="B6" s="4" t="s">
        <v>4</v>
      </c>
      <c r="C6" s="5" t="n">
        <f aca="false">Kostenaufstellung!D54</f>
        <v>655500</v>
      </c>
      <c r="D6" s="6"/>
      <c r="E6" s="6"/>
    </row>
    <row r="7" customFormat="false" ht="21.75" hidden="false" customHeight="true" outlineLevel="0" collapsed="false">
      <c r="B7" s="4" t="s">
        <v>5</v>
      </c>
      <c r="C7" s="5" t="n">
        <f aca="false">Kostenaufstellung!E54</f>
        <v>0</v>
      </c>
      <c r="D7" s="6"/>
      <c r="E7" s="6"/>
    </row>
    <row r="8" customFormat="false" ht="21.75" hidden="false" customHeight="true" outlineLevel="0" collapsed="false">
      <c r="B8" s="7" t="s">
        <v>6</v>
      </c>
      <c r="C8" s="8" t="n">
        <f aca="false">Kostenaufstellung!F54</f>
        <v>-655500</v>
      </c>
      <c r="D8" s="9"/>
      <c r="E8" s="9"/>
    </row>
    <row r="9" customFormat="false" ht="21.75" hidden="false" customHeight="true" outlineLevel="0" collapsed="false">
      <c r="B9" s="4" t="s">
        <v>7</v>
      </c>
      <c r="C9" s="10" t="n">
        <f aca="false">IF(Kostenaufstellung!D54=0,0,Kostenaufstellung!E54/Kostenaufstellung!D54)</f>
        <v>0</v>
      </c>
      <c r="D9" s="6"/>
      <c r="E9" s="6"/>
    </row>
    <row r="10" customFormat="false" ht="21.75" hidden="false" customHeight="true" outlineLevel="0" collapsed="false">
      <c r="B10" s="4" t="s">
        <v>8</v>
      </c>
      <c r="C10" s="5" t="n">
        <f aca="false">'Risikopuffer &amp; Kapital'!C23</f>
        <v>721050</v>
      </c>
      <c r="D10" s="6"/>
      <c r="E10" s="6"/>
    </row>
    <row r="11" customFormat="false" ht="21.75" hidden="false" customHeight="true" outlineLevel="0" collapsed="false">
      <c r="B11" s="4" t="s">
        <v>9</v>
      </c>
      <c r="C11" s="10" t="n">
        <f aca="false">'Risikopuffer &amp; Kapital'!C18</f>
        <v>0.1</v>
      </c>
      <c r="D11" s="6"/>
      <c r="E11" s="6"/>
    </row>
    <row r="12" customFormat="false" ht="21.75" hidden="false" customHeight="true" outlineLevel="0" collapsed="false">
      <c r="B12" s="4" t="s">
        <v>10</v>
      </c>
      <c r="C12" s="5" t="n">
        <f aca="false">'Baunebenkosten-Kalkulator'!C22</f>
        <v>39900</v>
      </c>
      <c r="D12" s="6"/>
      <c r="E12" s="6"/>
    </row>
    <row r="14" customFormat="false" ht="15" hidden="false" customHeight="false" outlineLevel="0" collapsed="false">
      <c r="B14" s="3" t="s">
        <v>11</v>
      </c>
      <c r="C14" s="3"/>
      <c r="D14" s="3"/>
      <c r="E14" s="3"/>
    </row>
    <row r="15" customFormat="false" ht="18" hidden="false" customHeight="true" outlineLevel="0" collapsed="false">
      <c r="B15" s="11" t="s">
        <v>12</v>
      </c>
      <c r="C15" s="11" t="s">
        <v>13</v>
      </c>
      <c r="D15" s="11" t="s">
        <v>14</v>
      </c>
    </row>
    <row r="16" customFormat="false" ht="18" hidden="false" customHeight="true" outlineLevel="0" collapsed="false">
      <c r="B16" s="12" t="s">
        <v>15</v>
      </c>
      <c r="C16" s="13" t="n">
        <f aca="false">Kostenaufstellung!D11</f>
        <v>222500</v>
      </c>
      <c r="D16" s="14" t="n">
        <f aca="false">IF(Kostenaufstellung!D54=0,0,C16/Kostenaufstellung!D54)</f>
        <v>0.339435545385202</v>
      </c>
    </row>
    <row r="17" customFormat="false" ht="18" hidden="false" customHeight="true" outlineLevel="0" collapsed="false">
      <c r="B17" s="4" t="s">
        <v>16</v>
      </c>
      <c r="C17" s="15" t="n">
        <f aca="false">Kostenaufstellung!D18</f>
        <v>27500</v>
      </c>
      <c r="D17" s="16" t="n">
        <f aca="false">IF(Kostenaufstellung!D54=0,0,C17/Kostenaufstellung!D54)</f>
        <v>0.041952707856598</v>
      </c>
    </row>
    <row r="18" customFormat="false" ht="18" hidden="false" customHeight="true" outlineLevel="0" collapsed="false">
      <c r="B18" s="12" t="s">
        <v>17</v>
      </c>
      <c r="C18" s="13" t="n">
        <f aca="false">Kostenaufstellung!D28</f>
        <v>263000</v>
      </c>
      <c r="D18" s="14" t="n">
        <f aca="false">IF(Kostenaufstellung!D54=0,0,C18/Kostenaufstellung!D54)</f>
        <v>0.401220442410374</v>
      </c>
    </row>
    <row r="19" customFormat="false" ht="18" hidden="false" customHeight="true" outlineLevel="0" collapsed="false">
      <c r="B19" s="4" t="s">
        <v>18</v>
      </c>
      <c r="C19" s="15" t="n">
        <f aca="false">Kostenaufstellung!D36</f>
        <v>68000</v>
      </c>
      <c r="D19" s="16" t="n">
        <f aca="false">IF(Kostenaufstellung!D54=0,0,C19/Kostenaufstellung!D54)</f>
        <v>0.10373760488177</v>
      </c>
    </row>
    <row r="20" customFormat="false" ht="18" hidden="false" customHeight="true" outlineLevel="0" collapsed="false">
      <c r="B20" s="12" t="s">
        <v>19</v>
      </c>
      <c r="C20" s="13" t="n">
        <f aca="false">Kostenaufstellung!D42</f>
        <v>33500</v>
      </c>
      <c r="D20" s="14" t="n">
        <f aca="false">IF(Kostenaufstellung!D54=0,0,C20/Kostenaufstellung!D54)</f>
        <v>0.0511060259344012</v>
      </c>
    </row>
    <row r="21" customFormat="false" ht="18" hidden="false" customHeight="true" outlineLevel="0" collapsed="false">
      <c r="B21" s="4" t="s">
        <v>20</v>
      </c>
      <c r="C21" s="15" t="n">
        <f aca="false">Kostenaufstellung!D52</f>
        <v>41000</v>
      </c>
      <c r="D21" s="16" t="n">
        <f aca="false">IF(Kostenaufstellung!D54=0,0,C21/Kostenaufstellung!D54)</f>
        <v>0.0625476735316552</v>
      </c>
    </row>
    <row r="22" customFormat="false" ht="21.75" hidden="false" customHeight="true" outlineLevel="0" collapsed="false">
      <c r="B22" s="17" t="s">
        <v>21</v>
      </c>
      <c r="C22" s="18" t="n">
        <f aca="false">Kostenaufstellung!D54</f>
        <v>655500</v>
      </c>
      <c r="D22" s="19" t="n">
        <f aca="false">SUM(D16:D21)</f>
        <v>1</v>
      </c>
    </row>
    <row r="24" customFormat="false" ht="15" hidden="false" customHeight="false" outlineLevel="0" collapsed="false">
      <c r="B24" s="3" t="s">
        <v>22</v>
      </c>
      <c r="C24" s="3"/>
      <c r="D24" s="3"/>
      <c r="E24" s="3"/>
    </row>
    <row r="25" customFormat="false" ht="18" hidden="false" customHeight="true" outlineLevel="0" collapsed="false">
      <c r="B25" s="4" t="s">
        <v>23</v>
      </c>
      <c r="C25" s="4"/>
      <c r="D25" s="4"/>
      <c r="E25" s="4"/>
    </row>
    <row r="26" customFormat="false" ht="18" hidden="false" customHeight="true" outlineLevel="0" collapsed="false">
      <c r="B26" s="12" t="s">
        <v>24</v>
      </c>
      <c r="C26" s="12"/>
      <c r="D26" s="12"/>
      <c r="E26" s="12"/>
    </row>
    <row r="27" customFormat="false" ht="18" hidden="false" customHeight="true" outlineLevel="0" collapsed="false">
      <c r="B27" s="4" t="s">
        <v>25</v>
      </c>
      <c r="C27" s="4"/>
      <c r="D27" s="4"/>
      <c r="E27" s="4"/>
    </row>
    <row r="28" customFormat="false" ht="18" hidden="false" customHeight="true" outlineLevel="0" collapsed="false">
      <c r="B28" s="12" t="s">
        <v>26</v>
      </c>
      <c r="C28" s="12"/>
      <c r="D28" s="12"/>
      <c r="E28" s="12"/>
    </row>
    <row r="29" customFormat="false" ht="18" hidden="false" customHeight="true" outlineLevel="0" collapsed="false">
      <c r="B29" s="4" t="s">
        <v>27</v>
      </c>
      <c r="C29" s="4"/>
      <c r="D29" s="4"/>
      <c r="E29" s="4"/>
    </row>
    <row r="30" customFormat="false" ht="18" hidden="false" customHeight="true" outlineLevel="0" collapsed="false">
      <c r="B30" s="12" t="s">
        <v>28</v>
      </c>
      <c r="C30" s="12"/>
      <c r="D30" s="12"/>
      <c r="E30" s="12"/>
    </row>
    <row r="31" customFormat="false" ht="18" hidden="false" customHeight="true" outlineLevel="0" collapsed="false">
      <c r="B31" s="4" t="s">
        <v>29</v>
      </c>
      <c r="C31" s="4"/>
      <c r="D31" s="4"/>
      <c r="E31" s="4"/>
    </row>
    <row r="32" customFormat="false" ht="18" hidden="false" customHeight="true" outlineLevel="0" collapsed="false">
      <c r="B32" s="12" t="s">
        <v>30</v>
      </c>
      <c r="C32" s="12"/>
      <c r="D32" s="12"/>
      <c r="E32" s="12"/>
    </row>
    <row r="34" customFormat="false" ht="15" hidden="false" customHeight="false" outlineLevel="0" collapsed="false">
      <c r="B34" s="3" t="s">
        <v>31</v>
      </c>
      <c r="C34" s="3"/>
      <c r="D34" s="3"/>
      <c r="E34" s="3"/>
    </row>
    <row r="35" customFormat="false" ht="18" hidden="false" customHeight="true" outlineLevel="0" collapsed="false">
      <c r="B35" s="20" t="s">
        <v>32</v>
      </c>
      <c r="C35" s="4" t="s">
        <v>33</v>
      </c>
      <c r="D35" s="4"/>
      <c r="E35" s="4"/>
    </row>
    <row r="36" customFormat="false" ht="18" hidden="false" customHeight="true" outlineLevel="0" collapsed="false">
      <c r="B36" s="21" t="s">
        <v>34</v>
      </c>
      <c r="C36" s="12" t="s">
        <v>35</v>
      </c>
      <c r="D36" s="12"/>
      <c r="E36" s="12"/>
    </row>
    <row r="37" customFormat="false" ht="18" hidden="false" customHeight="true" outlineLevel="0" collapsed="false">
      <c r="B37" s="20" t="s">
        <v>36</v>
      </c>
      <c r="C37" s="4" t="s">
        <v>37</v>
      </c>
      <c r="D37" s="4"/>
      <c r="E37" s="4"/>
    </row>
    <row r="38" customFormat="false" ht="18" hidden="false" customHeight="true" outlineLevel="0" collapsed="false">
      <c r="B38" s="21" t="s">
        <v>38</v>
      </c>
      <c r="C38" s="12" t="s">
        <v>39</v>
      </c>
      <c r="D38" s="12"/>
      <c r="E38" s="12"/>
    </row>
  </sheetData>
  <mergeCells count="26">
    <mergeCell ref="A1:F1"/>
    <mergeCell ref="A2:F2"/>
    <mergeCell ref="B4:E4"/>
    <mergeCell ref="D5:E5"/>
    <mergeCell ref="D6:E6"/>
    <mergeCell ref="D7:E7"/>
    <mergeCell ref="D8:E8"/>
    <mergeCell ref="D9:E9"/>
    <mergeCell ref="D10:E10"/>
    <mergeCell ref="D11:E11"/>
    <mergeCell ref="D12:E12"/>
    <mergeCell ref="B14:E14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4:E34"/>
    <mergeCell ref="C35:E35"/>
    <mergeCell ref="C36:E36"/>
    <mergeCell ref="C37:E37"/>
    <mergeCell ref="C38:E38"/>
  </mergeCells>
  <conditionalFormatting sqref="C9">
    <cfRule type="cellIs" priority="2" operator="greaterThan" aboveAverage="0" equalAverage="0" bottom="0" percent="0" rank="0" text="" dxfId="0">
      <formula>1.05</formula>
    </cfRule>
    <cfRule type="cellIs" priority="3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C"/>
    <pageSetUpPr fitToPage="false"/>
  </sheetPr>
  <dimension ref="A1:G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8"/>
    <col collapsed="false" customWidth="true" hidden="false" outlineLevel="0" max="5" min="3" style="0" width="16"/>
    <col collapsed="false" customWidth="true" hidden="false" outlineLevel="0" max="6" min="6" style="0" width="14"/>
    <col collapsed="false" customWidth="true" hidden="false" outlineLevel="0" max="7" min="7" style="0" width="22"/>
  </cols>
  <sheetData>
    <row r="1" customFormat="false" ht="36" hidden="false" customHeight="true" outlineLevel="0" collapsed="false">
      <c r="A1" s="22" t="s">
        <v>40</v>
      </c>
      <c r="B1" s="22"/>
      <c r="C1" s="22"/>
      <c r="D1" s="22"/>
      <c r="E1" s="22"/>
      <c r="F1" s="22"/>
      <c r="G1" s="22"/>
    </row>
    <row r="2" customFormat="false" ht="18" hidden="false" customHeight="true" outlineLevel="0" collapsed="false">
      <c r="A2" s="23" t="s">
        <v>41</v>
      </c>
      <c r="B2" s="23"/>
      <c r="C2" s="23"/>
      <c r="D2" s="23"/>
      <c r="E2" s="23"/>
      <c r="F2" s="23"/>
      <c r="G2" s="23"/>
    </row>
    <row r="3" customFormat="false" ht="13.5" hidden="false" customHeight="true" outlineLevel="0" collapsed="false">
      <c r="A3" s="24"/>
      <c r="B3" s="24"/>
      <c r="C3" s="24"/>
      <c r="D3" s="24"/>
      <c r="E3" s="24"/>
      <c r="F3" s="24"/>
      <c r="G3" s="24"/>
    </row>
    <row r="4" customFormat="false" ht="19.5" hidden="false" customHeight="true" outlineLevel="0" collapsed="false">
      <c r="A4" s="11" t="s">
        <v>42</v>
      </c>
      <c r="B4" s="11" t="s">
        <v>43</v>
      </c>
      <c r="C4" s="11" t="s">
        <v>44</v>
      </c>
      <c r="D4" s="11" t="s">
        <v>13</v>
      </c>
      <c r="E4" s="11" t="s">
        <v>45</v>
      </c>
      <c r="F4" s="11" t="s">
        <v>46</v>
      </c>
      <c r="G4" s="11" t="s">
        <v>47</v>
      </c>
    </row>
    <row r="5" customFormat="false" ht="18" hidden="false" customHeight="true" outlineLevel="0" collapsed="false">
      <c r="A5" s="25" t="s">
        <v>48</v>
      </c>
      <c r="B5" s="26" t="s">
        <v>49</v>
      </c>
      <c r="C5" s="26"/>
      <c r="D5" s="26"/>
      <c r="E5" s="26"/>
      <c r="F5" s="26"/>
      <c r="G5" s="26"/>
    </row>
    <row r="6" customFormat="false" ht="18" hidden="false" customHeight="true" outlineLevel="0" collapsed="false">
      <c r="A6" s="27" t="s">
        <v>50</v>
      </c>
      <c r="B6" s="28" t="s">
        <v>51</v>
      </c>
      <c r="C6" s="29" t="n">
        <v>200000</v>
      </c>
      <c r="D6" s="29" t="n">
        <v>200000</v>
      </c>
      <c r="E6" s="30" t="n">
        <v>0</v>
      </c>
      <c r="F6" s="31" t="n">
        <f aca="false">E6-D6</f>
        <v>-200000</v>
      </c>
      <c r="G6" s="32" t="str">
        <f aca="false">IF(E6=0,"Ausstehend",IF(E6&gt;D6*1.05,"⚠ Überschreitung",IF(E6&lt;=D6,"✓ Im Budget","~ Warnung")))</f>
        <v>Ausstehend</v>
      </c>
    </row>
    <row r="7" customFormat="false" ht="18" hidden="false" customHeight="true" outlineLevel="0" collapsed="false">
      <c r="A7" s="33" t="s">
        <v>52</v>
      </c>
      <c r="B7" s="34" t="s">
        <v>53</v>
      </c>
      <c r="C7" s="35" t="n">
        <v>5000</v>
      </c>
      <c r="D7" s="35" t="n">
        <v>5000</v>
      </c>
      <c r="E7" s="30" t="n">
        <v>0</v>
      </c>
      <c r="F7" s="36" t="n">
        <f aca="false">E7-D7</f>
        <v>-5000</v>
      </c>
      <c r="G7" s="37" t="str">
        <f aca="false">IF(E7=0,"Ausstehend",IF(E7&gt;D7*1.05,"⚠ Überschreitung",IF(E7&lt;=D7,"✓ Im Budget","~ Warnung")))</f>
        <v>Ausstehend</v>
      </c>
    </row>
    <row r="8" customFormat="false" ht="18" hidden="false" customHeight="true" outlineLevel="0" collapsed="false">
      <c r="A8" s="27" t="s">
        <v>54</v>
      </c>
      <c r="B8" s="28" t="s">
        <v>55</v>
      </c>
      <c r="C8" s="29" t="n">
        <v>9000</v>
      </c>
      <c r="D8" s="29" t="n">
        <v>9000</v>
      </c>
      <c r="E8" s="30" t="n">
        <v>0</v>
      </c>
      <c r="F8" s="31" t="n">
        <f aca="false">E8-D8</f>
        <v>-9000</v>
      </c>
      <c r="G8" s="32" t="str">
        <f aca="false">IF(E8=0,"Ausstehend",IF(E8&gt;D8*1.05,"⚠ Überschreitung",IF(E8&lt;=D8,"✓ Im Budget","~ Warnung")))</f>
        <v>Ausstehend</v>
      </c>
    </row>
    <row r="9" customFormat="false" ht="18" hidden="false" customHeight="true" outlineLevel="0" collapsed="false">
      <c r="A9" s="33" t="s">
        <v>56</v>
      </c>
      <c r="B9" s="34" t="s">
        <v>57</v>
      </c>
      <c r="C9" s="35" t="n">
        <v>7000</v>
      </c>
      <c r="D9" s="35" t="n">
        <v>7000</v>
      </c>
      <c r="E9" s="30" t="n">
        <v>0</v>
      </c>
      <c r="F9" s="36" t="n">
        <f aca="false">E9-D9</f>
        <v>-7000</v>
      </c>
      <c r="G9" s="37" t="str">
        <f aca="false">IF(E9=0,"Ausstehend",IF(E9&gt;D9*1.05,"⚠ Überschreitung",IF(E9&lt;=D9,"✓ Im Budget","~ Warnung")))</f>
        <v>Ausstehend</v>
      </c>
    </row>
    <row r="10" customFormat="false" ht="18" hidden="false" customHeight="true" outlineLevel="0" collapsed="false">
      <c r="A10" s="27" t="s">
        <v>58</v>
      </c>
      <c r="B10" s="28" t="s">
        <v>59</v>
      </c>
      <c r="C10" s="29" t="n">
        <v>1500</v>
      </c>
      <c r="D10" s="29" t="n">
        <v>1500</v>
      </c>
      <c r="E10" s="30" t="n">
        <v>0</v>
      </c>
      <c r="F10" s="31" t="n">
        <f aca="false">E10-D10</f>
        <v>-1500</v>
      </c>
      <c r="G10" s="32" t="str">
        <f aca="false">IF(E10=0,"Ausstehend",IF(E10&gt;D10*1.05,"⚠ Überschreitung",IF(E10&lt;=D10,"✓ Im Budget","~ Warnung")))</f>
        <v>Ausstehend</v>
      </c>
    </row>
    <row r="11" customFormat="false" ht="18" hidden="false" customHeight="true" outlineLevel="0" collapsed="false">
      <c r="A11" s="38" t="s">
        <v>60</v>
      </c>
      <c r="B11" s="39" t="s">
        <v>61</v>
      </c>
      <c r="C11" s="40" t="n">
        <f aca="false">SUM(C6:C10)</f>
        <v>222500</v>
      </c>
      <c r="D11" s="40" t="n">
        <f aca="false">SUM(D6:D10)</f>
        <v>222500</v>
      </c>
      <c r="E11" s="40" t="n">
        <f aca="false">SUM(E6:E10)</f>
        <v>0</v>
      </c>
      <c r="F11" s="40" t="n">
        <f aca="false">E11-D11</f>
        <v>-222500</v>
      </c>
      <c r="G11" s="41" t="str">
        <f aca="false">IF(E11=0,"Ausstehend",IF(E11&gt;D11*1.05,"⚠ Überschreitung",IF(E11&lt;=D11,"✓ Im Budget","~ Warnung")))</f>
        <v>Ausstehend</v>
      </c>
    </row>
    <row r="12" customFormat="false" ht="18" hidden="false" customHeight="true" outlineLevel="0" collapsed="false">
      <c r="A12" s="25" t="s">
        <v>62</v>
      </c>
      <c r="B12" s="26" t="s">
        <v>63</v>
      </c>
      <c r="C12" s="26"/>
      <c r="D12" s="26"/>
      <c r="E12" s="26"/>
      <c r="F12" s="26"/>
      <c r="G12" s="26"/>
    </row>
    <row r="13" customFormat="false" ht="18" hidden="false" customHeight="true" outlineLevel="0" collapsed="false">
      <c r="A13" s="33" t="s">
        <v>64</v>
      </c>
      <c r="B13" s="34" t="s">
        <v>65</v>
      </c>
      <c r="C13" s="35" t="n">
        <v>3000</v>
      </c>
      <c r="D13" s="35" t="n">
        <v>3000</v>
      </c>
      <c r="E13" s="30" t="n">
        <v>0</v>
      </c>
      <c r="F13" s="36" t="n">
        <f aca="false">E13-D13</f>
        <v>-3000</v>
      </c>
      <c r="G13" s="37" t="str">
        <f aca="false">IF(E13=0,"Ausstehend",IF(E13&gt;D13*1.05,"⚠ Überschreitung",IF(E13&lt;=D13,"✓ Im Budget","~ Warnung")))</f>
        <v>Ausstehend</v>
      </c>
    </row>
    <row r="14" customFormat="false" ht="18" hidden="false" customHeight="true" outlineLevel="0" collapsed="false">
      <c r="A14" s="27" t="s">
        <v>66</v>
      </c>
      <c r="B14" s="28" t="s">
        <v>67</v>
      </c>
      <c r="C14" s="29" t="n">
        <v>2500</v>
      </c>
      <c r="D14" s="29" t="n">
        <v>2500</v>
      </c>
      <c r="E14" s="30" t="n">
        <v>0</v>
      </c>
      <c r="F14" s="31" t="n">
        <f aca="false">E14-D14</f>
        <v>-2500</v>
      </c>
      <c r="G14" s="32" t="str">
        <f aca="false">IF(E14=0,"Ausstehend",IF(E14&gt;D14*1.05,"⚠ Überschreitung",IF(E14&lt;=D14,"✓ Im Budget","~ Warnung")))</f>
        <v>Ausstehend</v>
      </c>
    </row>
    <row r="15" customFormat="false" ht="18" hidden="false" customHeight="true" outlineLevel="0" collapsed="false">
      <c r="A15" s="33" t="s">
        <v>68</v>
      </c>
      <c r="B15" s="34" t="s">
        <v>69</v>
      </c>
      <c r="C15" s="35" t="n">
        <v>12000</v>
      </c>
      <c r="D15" s="35" t="n">
        <v>12000</v>
      </c>
      <c r="E15" s="30" t="n">
        <v>0</v>
      </c>
      <c r="F15" s="36" t="n">
        <f aca="false">E15-D15</f>
        <v>-12000</v>
      </c>
      <c r="G15" s="37" t="str">
        <f aca="false">IF(E15=0,"Ausstehend",IF(E15&gt;D15*1.05,"⚠ Überschreitung",IF(E15&lt;=D15,"✓ Im Budget","~ Warnung")))</f>
        <v>Ausstehend</v>
      </c>
    </row>
    <row r="16" customFormat="false" ht="18" hidden="false" customHeight="true" outlineLevel="0" collapsed="false">
      <c r="A16" s="27" t="s">
        <v>70</v>
      </c>
      <c r="B16" s="28" t="s">
        <v>71</v>
      </c>
      <c r="C16" s="29" t="n">
        <v>8000</v>
      </c>
      <c r="D16" s="29" t="n">
        <v>8000</v>
      </c>
      <c r="E16" s="30" t="n">
        <v>0</v>
      </c>
      <c r="F16" s="31" t="n">
        <f aca="false">E16-D16</f>
        <v>-8000</v>
      </c>
      <c r="G16" s="32" t="str">
        <f aca="false">IF(E16=0,"Ausstehend",IF(E16&gt;D16*1.05,"⚠ Überschreitung",IF(E16&lt;=D16,"✓ Im Budget","~ Warnung")))</f>
        <v>Ausstehend</v>
      </c>
    </row>
    <row r="17" customFormat="false" ht="18" hidden="false" customHeight="true" outlineLevel="0" collapsed="false">
      <c r="A17" s="33" t="s">
        <v>72</v>
      </c>
      <c r="B17" s="34" t="s">
        <v>73</v>
      </c>
      <c r="C17" s="35" t="n">
        <v>2000</v>
      </c>
      <c r="D17" s="35" t="n">
        <v>2000</v>
      </c>
      <c r="E17" s="30" t="n">
        <v>0</v>
      </c>
      <c r="F17" s="36" t="n">
        <f aca="false">E17-D17</f>
        <v>-2000</v>
      </c>
      <c r="G17" s="37" t="str">
        <f aca="false">IF(E17=0,"Ausstehend",IF(E17&gt;D17*1.05,"⚠ Überschreitung",IF(E17&lt;=D17,"✓ Im Budget","~ Warnung")))</f>
        <v>Ausstehend</v>
      </c>
    </row>
    <row r="18" customFormat="false" ht="18" hidden="false" customHeight="true" outlineLevel="0" collapsed="false">
      <c r="A18" s="38" t="s">
        <v>74</v>
      </c>
      <c r="B18" s="39" t="s">
        <v>75</v>
      </c>
      <c r="C18" s="40" t="n">
        <f aca="false">SUM(C13:C17)</f>
        <v>27500</v>
      </c>
      <c r="D18" s="40" t="n">
        <f aca="false">SUM(D13:D17)</f>
        <v>27500</v>
      </c>
      <c r="E18" s="40" t="n">
        <f aca="false">SUM(E13:E17)</f>
        <v>0</v>
      </c>
      <c r="F18" s="40" t="n">
        <f aca="false">E18-D18</f>
        <v>-27500</v>
      </c>
      <c r="G18" s="41" t="str">
        <f aca="false">IF(E18=0,"Ausstehend",IF(E18&gt;D18*1.05,"⚠ Überschreitung",IF(E18&lt;=D18,"✓ Im Budget","~ Warnung")))</f>
        <v>Ausstehend</v>
      </c>
    </row>
    <row r="19" customFormat="false" ht="18" hidden="false" customHeight="true" outlineLevel="0" collapsed="false">
      <c r="A19" s="25" t="s">
        <v>76</v>
      </c>
      <c r="B19" s="26" t="s">
        <v>77</v>
      </c>
      <c r="C19" s="26"/>
      <c r="D19" s="26"/>
      <c r="E19" s="26"/>
      <c r="F19" s="26"/>
      <c r="G19" s="26"/>
    </row>
    <row r="20" customFormat="false" ht="18" hidden="false" customHeight="true" outlineLevel="0" collapsed="false">
      <c r="A20" s="27" t="s">
        <v>78</v>
      </c>
      <c r="B20" s="28" t="s">
        <v>79</v>
      </c>
      <c r="C20" s="29" t="n">
        <v>120000</v>
      </c>
      <c r="D20" s="29" t="n">
        <v>120000</v>
      </c>
      <c r="E20" s="30" t="n">
        <v>0</v>
      </c>
      <c r="F20" s="31" t="n">
        <f aca="false">E20-D20</f>
        <v>-120000</v>
      </c>
      <c r="G20" s="32" t="str">
        <f aca="false">IF(E20=0,"Ausstehend",IF(E20&gt;D20*1.05,"⚠ Überschreitung",IF(E20&lt;=D20,"✓ Im Budget","~ Warnung")))</f>
        <v>Ausstehend</v>
      </c>
    </row>
    <row r="21" customFormat="false" ht="18" hidden="false" customHeight="true" outlineLevel="0" collapsed="false">
      <c r="A21" s="33" t="s">
        <v>80</v>
      </c>
      <c r="B21" s="34" t="s">
        <v>81</v>
      </c>
      <c r="C21" s="35" t="n">
        <v>35000</v>
      </c>
      <c r="D21" s="35" t="n">
        <v>35000</v>
      </c>
      <c r="E21" s="30" t="n">
        <v>0</v>
      </c>
      <c r="F21" s="36" t="n">
        <f aca="false">E21-D21</f>
        <v>-35000</v>
      </c>
      <c r="G21" s="37" t="str">
        <f aca="false">IF(E21=0,"Ausstehend",IF(E21&gt;D21*1.05,"⚠ Überschreitung",IF(E21&lt;=D21,"✓ Im Budget","~ Warnung")))</f>
        <v>Ausstehend</v>
      </c>
    </row>
    <row r="22" customFormat="false" ht="18" hidden="false" customHeight="true" outlineLevel="0" collapsed="false">
      <c r="A22" s="27" t="s">
        <v>82</v>
      </c>
      <c r="B22" s="28" t="s">
        <v>83</v>
      </c>
      <c r="C22" s="29" t="n">
        <v>25000</v>
      </c>
      <c r="D22" s="29" t="n">
        <v>25000</v>
      </c>
      <c r="E22" s="30" t="n">
        <v>0</v>
      </c>
      <c r="F22" s="31" t="n">
        <f aca="false">E22-D22</f>
        <v>-25000</v>
      </c>
      <c r="G22" s="32" t="str">
        <f aca="false">IF(E22=0,"Ausstehend",IF(E22&gt;D22*1.05,"⚠ Überschreitung",IF(E22&lt;=D22,"✓ Im Budget","~ Warnung")))</f>
        <v>Ausstehend</v>
      </c>
    </row>
    <row r="23" customFormat="false" ht="18" hidden="false" customHeight="true" outlineLevel="0" collapsed="false">
      <c r="A23" s="33" t="s">
        <v>84</v>
      </c>
      <c r="B23" s="34" t="s">
        <v>85</v>
      </c>
      <c r="C23" s="35" t="n">
        <v>18000</v>
      </c>
      <c r="D23" s="35" t="n">
        <v>18000</v>
      </c>
      <c r="E23" s="30" t="n">
        <v>0</v>
      </c>
      <c r="F23" s="36" t="n">
        <f aca="false">E23-D23</f>
        <v>-18000</v>
      </c>
      <c r="G23" s="37" t="str">
        <f aca="false">IF(E23=0,"Ausstehend",IF(E23&gt;D23*1.05,"⚠ Überschreitung",IF(E23&lt;=D23,"✓ Im Budget","~ Warnung")))</f>
        <v>Ausstehend</v>
      </c>
    </row>
    <row r="24" customFormat="false" ht="18" hidden="false" customHeight="true" outlineLevel="0" collapsed="false">
      <c r="A24" s="27" t="s">
        <v>86</v>
      </c>
      <c r="B24" s="28" t="s">
        <v>87</v>
      </c>
      <c r="C24" s="29" t="n">
        <v>40000</v>
      </c>
      <c r="D24" s="29" t="n">
        <v>40000</v>
      </c>
      <c r="E24" s="30" t="n">
        <v>0</v>
      </c>
      <c r="F24" s="31" t="n">
        <f aca="false">E24-D24</f>
        <v>-40000</v>
      </c>
      <c r="G24" s="32" t="str">
        <f aca="false">IF(E24=0,"Ausstehend",IF(E24&gt;D24*1.05,"⚠ Überschreitung",IF(E24&lt;=D24,"✓ Im Budget","~ Warnung")))</f>
        <v>Ausstehend</v>
      </c>
    </row>
    <row r="25" customFormat="false" ht="18" hidden="false" customHeight="true" outlineLevel="0" collapsed="false">
      <c r="A25" s="33" t="s">
        <v>88</v>
      </c>
      <c r="B25" s="34" t="s">
        <v>89</v>
      </c>
      <c r="C25" s="35" t="n">
        <v>12000</v>
      </c>
      <c r="D25" s="35" t="n">
        <v>12000</v>
      </c>
      <c r="E25" s="30" t="n">
        <v>0</v>
      </c>
      <c r="F25" s="36" t="n">
        <f aca="false">E25-D25</f>
        <v>-12000</v>
      </c>
      <c r="G25" s="37" t="str">
        <f aca="false">IF(E25=0,"Ausstehend",IF(E25&gt;D25*1.05,"⚠ Überschreitung",IF(E25&lt;=D25,"✓ Im Budget","~ Warnung")))</f>
        <v>Ausstehend</v>
      </c>
    </row>
    <row r="26" customFormat="false" ht="18" hidden="false" customHeight="true" outlineLevel="0" collapsed="false">
      <c r="A26" s="27" t="s">
        <v>90</v>
      </c>
      <c r="B26" s="28" t="s">
        <v>91</v>
      </c>
      <c r="C26" s="29" t="n">
        <v>8000</v>
      </c>
      <c r="D26" s="29" t="n">
        <v>8000</v>
      </c>
      <c r="E26" s="30" t="n">
        <v>0</v>
      </c>
      <c r="F26" s="31" t="n">
        <f aca="false">E26-D26</f>
        <v>-8000</v>
      </c>
      <c r="G26" s="32" t="str">
        <f aca="false">IF(E26=0,"Ausstehend",IF(E26&gt;D26*1.05,"⚠ Überschreitung",IF(E26&lt;=D26,"✓ Im Budget","~ Warnung")))</f>
        <v>Ausstehend</v>
      </c>
    </row>
    <row r="27" customFormat="false" ht="18" hidden="false" customHeight="true" outlineLevel="0" collapsed="false">
      <c r="A27" s="33" t="s">
        <v>92</v>
      </c>
      <c r="B27" s="34" t="s">
        <v>93</v>
      </c>
      <c r="C27" s="35" t="n">
        <v>5000</v>
      </c>
      <c r="D27" s="35" t="n">
        <v>5000</v>
      </c>
      <c r="E27" s="30" t="n">
        <v>0</v>
      </c>
      <c r="F27" s="36" t="n">
        <f aca="false">E27-D27</f>
        <v>-5000</v>
      </c>
      <c r="G27" s="37" t="str">
        <f aca="false">IF(E27=0,"Ausstehend",IF(E27&gt;D27*1.05,"⚠ Überschreitung",IF(E27&lt;=D27,"✓ Im Budget","~ Warnung")))</f>
        <v>Ausstehend</v>
      </c>
    </row>
    <row r="28" customFormat="false" ht="18" hidden="false" customHeight="true" outlineLevel="0" collapsed="false">
      <c r="A28" s="38" t="s">
        <v>94</v>
      </c>
      <c r="B28" s="39" t="s">
        <v>95</v>
      </c>
      <c r="C28" s="40" t="n">
        <f aca="false">SUM(C20:C27)</f>
        <v>263000</v>
      </c>
      <c r="D28" s="40" t="n">
        <f aca="false">SUM(D20:D27)</f>
        <v>263000</v>
      </c>
      <c r="E28" s="40" t="n">
        <f aca="false">SUM(E20:E27)</f>
        <v>0</v>
      </c>
      <c r="F28" s="40" t="n">
        <f aca="false">E28-D28</f>
        <v>-263000</v>
      </c>
      <c r="G28" s="41" t="str">
        <f aca="false">IF(E28=0,"Ausstehend",IF(E28&gt;D28*1.05,"⚠ Überschreitung",IF(E28&lt;=D28,"✓ Im Budget","~ Warnung")))</f>
        <v>Ausstehend</v>
      </c>
    </row>
    <row r="29" customFormat="false" ht="18" hidden="false" customHeight="true" outlineLevel="0" collapsed="false">
      <c r="A29" s="25" t="s">
        <v>96</v>
      </c>
      <c r="B29" s="26" t="s">
        <v>97</v>
      </c>
      <c r="C29" s="26"/>
      <c r="D29" s="26"/>
      <c r="E29" s="26"/>
      <c r="F29" s="26"/>
      <c r="G29" s="26"/>
    </row>
    <row r="30" customFormat="false" ht="18" hidden="false" customHeight="true" outlineLevel="0" collapsed="false">
      <c r="A30" s="27" t="s">
        <v>98</v>
      </c>
      <c r="B30" s="28" t="s">
        <v>99</v>
      </c>
      <c r="C30" s="29" t="n">
        <v>22000</v>
      </c>
      <c r="D30" s="29" t="n">
        <v>22000</v>
      </c>
      <c r="E30" s="30" t="n">
        <v>0</v>
      </c>
      <c r="F30" s="31" t="n">
        <f aca="false">E30-D30</f>
        <v>-22000</v>
      </c>
      <c r="G30" s="32" t="str">
        <f aca="false">IF(E30=0,"Ausstehend",IF(E30&gt;D30*1.05,"⚠ Überschreitung",IF(E30&lt;=D30,"✓ Im Budget","~ Warnung")))</f>
        <v>Ausstehend</v>
      </c>
    </row>
    <row r="31" customFormat="false" ht="18" hidden="false" customHeight="true" outlineLevel="0" collapsed="false">
      <c r="A31" s="33" t="s">
        <v>100</v>
      </c>
      <c r="B31" s="34" t="s">
        <v>101</v>
      </c>
      <c r="C31" s="35" t="n">
        <v>14000</v>
      </c>
      <c r="D31" s="35" t="n">
        <v>14000</v>
      </c>
      <c r="E31" s="30" t="n">
        <v>0</v>
      </c>
      <c r="F31" s="36" t="n">
        <f aca="false">E31-D31</f>
        <v>-14000</v>
      </c>
      <c r="G31" s="37" t="str">
        <f aca="false">IF(E31=0,"Ausstehend",IF(E31&gt;D31*1.05,"⚠ Überschreitung",IF(E31&lt;=D31,"✓ Im Budget","~ Warnung")))</f>
        <v>Ausstehend</v>
      </c>
    </row>
    <row r="32" customFormat="false" ht="18" hidden="false" customHeight="true" outlineLevel="0" collapsed="false">
      <c r="A32" s="27" t="s">
        <v>102</v>
      </c>
      <c r="B32" s="28" t="s">
        <v>103</v>
      </c>
      <c r="C32" s="29" t="n">
        <v>12000</v>
      </c>
      <c r="D32" s="29" t="n">
        <v>12000</v>
      </c>
      <c r="E32" s="30" t="n">
        <v>0</v>
      </c>
      <c r="F32" s="31" t="n">
        <f aca="false">E32-D32</f>
        <v>-12000</v>
      </c>
      <c r="G32" s="32" t="str">
        <f aca="false">IF(E32=0,"Ausstehend",IF(E32&gt;D32*1.05,"⚠ Überschreitung",IF(E32&lt;=D32,"✓ Im Budget","~ Warnung")))</f>
        <v>Ausstehend</v>
      </c>
    </row>
    <row r="33" customFormat="false" ht="18" hidden="false" customHeight="true" outlineLevel="0" collapsed="false">
      <c r="A33" s="33" t="s">
        <v>104</v>
      </c>
      <c r="B33" s="34" t="s">
        <v>105</v>
      </c>
      <c r="C33" s="35" t="n">
        <v>5000</v>
      </c>
      <c r="D33" s="35" t="n">
        <v>5000</v>
      </c>
      <c r="E33" s="30" t="n">
        <v>0</v>
      </c>
      <c r="F33" s="36" t="n">
        <f aca="false">E33-D33</f>
        <v>-5000</v>
      </c>
      <c r="G33" s="37" t="str">
        <f aca="false">IF(E33=0,"Ausstehend",IF(E33&gt;D33*1.05,"⚠ Überschreitung",IF(E33&lt;=D33,"✓ Im Budget","~ Warnung")))</f>
        <v>Ausstehend</v>
      </c>
    </row>
    <row r="34" customFormat="false" ht="18" hidden="false" customHeight="true" outlineLevel="0" collapsed="false">
      <c r="A34" s="27" t="s">
        <v>106</v>
      </c>
      <c r="B34" s="28" t="s">
        <v>107</v>
      </c>
      <c r="C34" s="29" t="n">
        <v>12000</v>
      </c>
      <c r="D34" s="29" t="n">
        <v>12000</v>
      </c>
      <c r="E34" s="30" t="n">
        <v>0</v>
      </c>
      <c r="F34" s="31" t="n">
        <f aca="false">E34-D34</f>
        <v>-12000</v>
      </c>
      <c r="G34" s="32" t="str">
        <f aca="false">IF(E34=0,"Ausstehend",IF(E34&gt;D34*1.05,"⚠ Überschreitung",IF(E34&lt;=D34,"✓ Im Budget","~ Warnung")))</f>
        <v>Ausstehend</v>
      </c>
    </row>
    <row r="35" customFormat="false" ht="18" hidden="false" customHeight="true" outlineLevel="0" collapsed="false">
      <c r="A35" s="33" t="s">
        <v>108</v>
      </c>
      <c r="B35" s="34" t="s">
        <v>109</v>
      </c>
      <c r="C35" s="35" t="n">
        <v>3000</v>
      </c>
      <c r="D35" s="35" t="n">
        <v>3000</v>
      </c>
      <c r="E35" s="30" t="n">
        <v>0</v>
      </c>
      <c r="F35" s="36" t="n">
        <f aca="false">E35-D35</f>
        <v>-3000</v>
      </c>
      <c r="G35" s="37" t="str">
        <f aca="false">IF(E35=0,"Ausstehend",IF(E35&gt;D35*1.05,"⚠ Überschreitung",IF(E35&lt;=D35,"✓ Im Budget","~ Warnung")))</f>
        <v>Ausstehend</v>
      </c>
    </row>
    <row r="36" customFormat="false" ht="18" hidden="false" customHeight="true" outlineLevel="0" collapsed="false">
      <c r="A36" s="38" t="s">
        <v>110</v>
      </c>
      <c r="B36" s="39" t="s">
        <v>111</v>
      </c>
      <c r="C36" s="40" t="n">
        <f aca="false">SUM(C30:C35)</f>
        <v>68000</v>
      </c>
      <c r="D36" s="40" t="n">
        <f aca="false">SUM(D30:D35)</f>
        <v>68000</v>
      </c>
      <c r="E36" s="40" t="n">
        <f aca="false">SUM(E30:E35)</f>
        <v>0</v>
      </c>
      <c r="F36" s="40" t="n">
        <f aca="false">E36-D36</f>
        <v>-68000</v>
      </c>
      <c r="G36" s="41" t="str">
        <f aca="false">IF(E36=0,"Ausstehend",IF(E36&gt;D36*1.05,"⚠ Überschreitung",IF(E36&lt;=D36,"✓ Im Budget","~ Warnung")))</f>
        <v>Ausstehend</v>
      </c>
    </row>
    <row r="37" customFormat="false" ht="18" hidden="false" customHeight="true" outlineLevel="0" collapsed="false">
      <c r="A37" s="25" t="s">
        <v>112</v>
      </c>
      <c r="B37" s="26" t="s">
        <v>113</v>
      </c>
      <c r="C37" s="26"/>
      <c r="D37" s="26"/>
      <c r="E37" s="26"/>
      <c r="F37" s="26"/>
      <c r="G37" s="26"/>
    </row>
    <row r="38" customFormat="false" ht="18" hidden="false" customHeight="true" outlineLevel="0" collapsed="false">
      <c r="A38" s="27" t="s">
        <v>114</v>
      </c>
      <c r="B38" s="28" t="s">
        <v>115</v>
      </c>
      <c r="C38" s="29" t="n">
        <v>18000</v>
      </c>
      <c r="D38" s="29" t="n">
        <v>18000</v>
      </c>
      <c r="E38" s="30" t="n">
        <v>0</v>
      </c>
      <c r="F38" s="31" t="n">
        <f aca="false">E38-D38</f>
        <v>-18000</v>
      </c>
      <c r="G38" s="32" t="str">
        <f aca="false">IF(E38=0,"Ausstehend",IF(E38&gt;D38*1.05,"⚠ Überschreitung",IF(E38&lt;=D38,"✓ Im Budget","~ Warnung")))</f>
        <v>Ausstehend</v>
      </c>
    </row>
    <row r="39" customFormat="false" ht="18" hidden="false" customHeight="true" outlineLevel="0" collapsed="false">
      <c r="A39" s="33" t="s">
        <v>116</v>
      </c>
      <c r="B39" s="34" t="s">
        <v>117</v>
      </c>
      <c r="C39" s="35" t="n">
        <v>8000</v>
      </c>
      <c r="D39" s="35" t="n">
        <v>8000</v>
      </c>
      <c r="E39" s="30" t="n">
        <v>0</v>
      </c>
      <c r="F39" s="36" t="n">
        <f aca="false">E39-D39</f>
        <v>-8000</v>
      </c>
      <c r="G39" s="37" t="str">
        <f aca="false">IF(E39=0,"Ausstehend",IF(E39&gt;D39*1.05,"⚠ Überschreitung",IF(E39&lt;=D39,"✓ Im Budget","~ Warnung")))</f>
        <v>Ausstehend</v>
      </c>
    </row>
    <row r="40" customFormat="false" ht="18" hidden="false" customHeight="true" outlineLevel="0" collapsed="false">
      <c r="A40" s="27" t="s">
        <v>118</v>
      </c>
      <c r="B40" s="28" t="s">
        <v>119</v>
      </c>
      <c r="C40" s="29" t="n">
        <v>5000</v>
      </c>
      <c r="D40" s="29" t="n">
        <v>5000</v>
      </c>
      <c r="E40" s="30" t="n">
        <v>0</v>
      </c>
      <c r="F40" s="31" t="n">
        <f aca="false">E40-D40</f>
        <v>-5000</v>
      </c>
      <c r="G40" s="32" t="str">
        <f aca="false">IF(E40=0,"Ausstehend",IF(E40&gt;D40*1.05,"⚠ Überschreitung",IF(E40&lt;=D40,"✓ Im Budget","~ Warnung")))</f>
        <v>Ausstehend</v>
      </c>
    </row>
    <row r="41" customFormat="false" ht="18" hidden="false" customHeight="true" outlineLevel="0" collapsed="false">
      <c r="A41" s="33" t="s">
        <v>120</v>
      </c>
      <c r="B41" s="34" t="s">
        <v>121</v>
      </c>
      <c r="C41" s="35" t="n">
        <v>2500</v>
      </c>
      <c r="D41" s="35" t="n">
        <v>2500</v>
      </c>
      <c r="E41" s="30" t="n">
        <v>0</v>
      </c>
      <c r="F41" s="36" t="n">
        <f aca="false">E41-D41</f>
        <v>-2500</v>
      </c>
      <c r="G41" s="37" t="str">
        <f aca="false">IF(E41=0,"Ausstehend",IF(E41&gt;D41*1.05,"⚠ Überschreitung",IF(E41&lt;=D41,"✓ Im Budget","~ Warnung")))</f>
        <v>Ausstehend</v>
      </c>
    </row>
    <row r="42" customFormat="false" ht="18" hidden="false" customHeight="true" outlineLevel="0" collapsed="false">
      <c r="A42" s="38" t="s">
        <v>122</v>
      </c>
      <c r="B42" s="39" t="s">
        <v>123</v>
      </c>
      <c r="C42" s="40" t="n">
        <f aca="false">SUM(C38:C41)</f>
        <v>33500</v>
      </c>
      <c r="D42" s="40" t="n">
        <f aca="false">SUM(D38:D41)</f>
        <v>33500</v>
      </c>
      <c r="E42" s="40" t="n">
        <f aca="false">SUM(E38:E41)</f>
        <v>0</v>
      </c>
      <c r="F42" s="40" t="n">
        <f aca="false">E42-D42</f>
        <v>-33500</v>
      </c>
      <c r="G42" s="41" t="str">
        <f aca="false">IF(E42=0,"Ausstehend",IF(E42&gt;D42*1.05,"⚠ Überschreitung",IF(E42&lt;=D42,"✓ Im Budget","~ Warnung")))</f>
        <v>Ausstehend</v>
      </c>
    </row>
    <row r="43" customFormat="false" ht="18" hidden="false" customHeight="true" outlineLevel="0" collapsed="false">
      <c r="A43" s="25" t="s">
        <v>124</v>
      </c>
      <c r="B43" s="26" t="s">
        <v>125</v>
      </c>
      <c r="C43" s="26"/>
      <c r="D43" s="26"/>
      <c r="E43" s="26"/>
      <c r="F43" s="26"/>
      <c r="G43" s="26"/>
    </row>
    <row r="44" customFormat="false" ht="18" hidden="false" customHeight="true" outlineLevel="0" collapsed="false">
      <c r="A44" s="27" t="s">
        <v>126</v>
      </c>
      <c r="B44" s="28" t="s">
        <v>127</v>
      </c>
      <c r="C44" s="29" t="n">
        <v>22000</v>
      </c>
      <c r="D44" s="29" t="n">
        <v>22000</v>
      </c>
      <c r="E44" s="30" t="n">
        <v>0</v>
      </c>
      <c r="F44" s="31" t="n">
        <f aca="false">E44-D44</f>
        <v>-22000</v>
      </c>
      <c r="G44" s="32" t="str">
        <f aca="false">IF(E44=0,"Ausstehend",IF(E44&gt;D44*1.05,"⚠ Überschreitung",IF(E44&lt;=D44,"✓ Im Budget","~ Warnung")))</f>
        <v>Ausstehend</v>
      </c>
    </row>
    <row r="45" customFormat="false" ht="18" hidden="false" customHeight="true" outlineLevel="0" collapsed="false">
      <c r="A45" s="33" t="s">
        <v>128</v>
      </c>
      <c r="B45" s="34" t="s">
        <v>129</v>
      </c>
      <c r="C45" s="35" t="n">
        <v>4500</v>
      </c>
      <c r="D45" s="35" t="n">
        <v>4500</v>
      </c>
      <c r="E45" s="30" t="n">
        <v>0</v>
      </c>
      <c r="F45" s="36" t="n">
        <f aca="false">E45-D45</f>
        <v>-4500</v>
      </c>
      <c r="G45" s="37" t="str">
        <f aca="false">IF(E45=0,"Ausstehend",IF(E45&gt;D45*1.05,"⚠ Überschreitung",IF(E45&lt;=D45,"✓ Im Budget","~ Warnung")))</f>
        <v>Ausstehend</v>
      </c>
    </row>
    <row r="46" customFormat="false" ht="18" hidden="false" customHeight="true" outlineLevel="0" collapsed="false">
      <c r="A46" s="27" t="s">
        <v>130</v>
      </c>
      <c r="B46" s="28" t="s">
        <v>131</v>
      </c>
      <c r="C46" s="29" t="n">
        <v>2000</v>
      </c>
      <c r="D46" s="29" t="n">
        <v>2000</v>
      </c>
      <c r="E46" s="30" t="n">
        <v>0</v>
      </c>
      <c r="F46" s="31" t="n">
        <f aca="false">E46-D46</f>
        <v>-2000</v>
      </c>
      <c r="G46" s="32" t="str">
        <f aca="false">IF(E46=0,"Ausstehend",IF(E46&gt;D46*1.05,"⚠ Überschreitung",IF(E46&lt;=D46,"✓ Im Budget","~ Warnung")))</f>
        <v>Ausstehend</v>
      </c>
    </row>
    <row r="47" customFormat="false" ht="18" hidden="false" customHeight="true" outlineLevel="0" collapsed="false">
      <c r="A47" s="33" t="s">
        <v>132</v>
      </c>
      <c r="B47" s="34" t="s">
        <v>133</v>
      </c>
      <c r="C47" s="35" t="n">
        <v>1800</v>
      </c>
      <c r="D47" s="35" t="n">
        <v>1800</v>
      </c>
      <c r="E47" s="30" t="n">
        <v>0</v>
      </c>
      <c r="F47" s="36" t="n">
        <f aca="false">E47-D47</f>
        <v>-1800</v>
      </c>
      <c r="G47" s="37" t="str">
        <f aca="false">IF(E47=0,"Ausstehend",IF(E47&gt;D47*1.05,"⚠ Überschreitung",IF(E47&lt;=D47,"✓ Im Budget","~ Warnung")))</f>
        <v>Ausstehend</v>
      </c>
    </row>
    <row r="48" customFormat="false" ht="18" hidden="false" customHeight="true" outlineLevel="0" collapsed="false">
      <c r="A48" s="27" t="s">
        <v>134</v>
      </c>
      <c r="B48" s="28" t="s">
        <v>135</v>
      </c>
      <c r="C48" s="29" t="n">
        <v>1200</v>
      </c>
      <c r="D48" s="29" t="n">
        <v>1200</v>
      </c>
      <c r="E48" s="30" t="n">
        <v>0</v>
      </c>
      <c r="F48" s="31" t="n">
        <f aca="false">E48-D48</f>
        <v>-1200</v>
      </c>
      <c r="G48" s="32" t="str">
        <f aca="false">IF(E48=0,"Ausstehend",IF(E48&gt;D48*1.05,"⚠ Überschreitung",IF(E48&lt;=D48,"✓ Im Budget","~ Warnung")))</f>
        <v>Ausstehend</v>
      </c>
    </row>
    <row r="49" customFormat="false" ht="18" hidden="false" customHeight="true" outlineLevel="0" collapsed="false">
      <c r="A49" s="33" t="s">
        <v>136</v>
      </c>
      <c r="B49" s="34" t="s">
        <v>137</v>
      </c>
      <c r="C49" s="35" t="n">
        <v>6000</v>
      </c>
      <c r="D49" s="35" t="n">
        <v>6000</v>
      </c>
      <c r="E49" s="30" t="n">
        <v>0</v>
      </c>
      <c r="F49" s="36" t="n">
        <f aca="false">E49-D49</f>
        <v>-6000</v>
      </c>
      <c r="G49" s="37" t="str">
        <f aca="false">IF(E49=0,"Ausstehend",IF(E49&gt;D49*1.05,"⚠ Überschreitung",IF(E49&lt;=D49,"✓ Im Budget","~ Warnung")))</f>
        <v>Ausstehend</v>
      </c>
    </row>
    <row r="50" customFormat="false" ht="18" hidden="false" customHeight="true" outlineLevel="0" collapsed="false">
      <c r="A50" s="27" t="s">
        <v>138</v>
      </c>
      <c r="B50" s="28" t="s">
        <v>139</v>
      </c>
      <c r="C50" s="29" t="n">
        <v>1500</v>
      </c>
      <c r="D50" s="29" t="n">
        <v>1500</v>
      </c>
      <c r="E50" s="30" t="n">
        <v>0</v>
      </c>
      <c r="F50" s="31" t="n">
        <f aca="false">E50-D50</f>
        <v>-1500</v>
      </c>
      <c r="G50" s="32" t="str">
        <f aca="false">IF(E50=0,"Ausstehend",IF(E50&gt;D50*1.05,"⚠ Überschreitung",IF(E50&lt;=D50,"✓ Im Budget","~ Warnung")))</f>
        <v>Ausstehend</v>
      </c>
    </row>
    <row r="51" customFormat="false" ht="18" hidden="false" customHeight="true" outlineLevel="0" collapsed="false">
      <c r="A51" s="33" t="s">
        <v>140</v>
      </c>
      <c r="B51" s="34" t="s">
        <v>141</v>
      </c>
      <c r="C51" s="35" t="n">
        <v>2000</v>
      </c>
      <c r="D51" s="35" t="n">
        <v>2000</v>
      </c>
      <c r="E51" s="30" t="n">
        <v>0</v>
      </c>
      <c r="F51" s="36" t="n">
        <f aca="false">E51-D51</f>
        <v>-2000</v>
      </c>
      <c r="G51" s="37" t="str">
        <f aca="false">IF(E51=0,"Ausstehend",IF(E51&gt;D51*1.05,"⚠ Überschreitung",IF(E51&lt;=D51,"✓ Im Budget","~ Warnung")))</f>
        <v>Ausstehend</v>
      </c>
    </row>
    <row r="52" customFormat="false" ht="18" hidden="false" customHeight="true" outlineLevel="0" collapsed="false">
      <c r="A52" s="38" t="s">
        <v>142</v>
      </c>
      <c r="B52" s="39" t="s">
        <v>143</v>
      </c>
      <c r="C52" s="40" t="n">
        <f aca="false">SUM(C44:C51)</f>
        <v>41000</v>
      </c>
      <c r="D52" s="40" t="n">
        <f aca="false">SUM(D44:D51)</f>
        <v>41000</v>
      </c>
      <c r="E52" s="40" t="n">
        <f aca="false">SUM(E44:E51)</f>
        <v>0</v>
      </c>
      <c r="F52" s="40" t="n">
        <f aca="false">E52-D52</f>
        <v>-41000</v>
      </c>
      <c r="G52" s="41" t="str">
        <f aca="false">IF(E52=0,"Ausstehend",IF(E52&gt;D52*1.05,"⚠ Überschreitung",IF(E52&lt;=D52,"✓ Im Budget","~ Warnung")))</f>
        <v>Ausstehend</v>
      </c>
    </row>
    <row r="54" customFormat="false" ht="24" hidden="false" customHeight="true" outlineLevel="0" collapsed="false">
      <c r="A54" s="42" t="s">
        <v>144</v>
      </c>
      <c r="B54" s="42"/>
      <c r="C54" s="18" t="n">
        <f aca="false">C11+C18+C28+C36+C42+C52</f>
        <v>655500</v>
      </c>
      <c r="D54" s="18" t="n">
        <f aca="false">D11+D18+D28+D36+D42+D52</f>
        <v>655500</v>
      </c>
      <c r="E54" s="18" t="n">
        <f aca="false">E11+E18+E28+E36+E42+E52</f>
        <v>0</v>
      </c>
      <c r="F54" s="18" t="n">
        <f aca="false">E54-D54</f>
        <v>-655500</v>
      </c>
      <c r="G54" s="43" t="str">
        <f aca="false">IF(E54=0,"Ausstehend",IF(E54&gt;D54*1.05,"⚠ Überschreitung","✓ Im Budget"))</f>
        <v>Ausstehend</v>
      </c>
    </row>
    <row r="56" customFormat="false" ht="15" hidden="false" customHeight="false" outlineLevel="0" collapsed="false">
      <c r="A56" s="44" t="s">
        <v>145</v>
      </c>
      <c r="B56" s="44"/>
      <c r="C56" s="44"/>
      <c r="D56" s="44"/>
      <c r="E56" s="44"/>
      <c r="F56" s="44"/>
      <c r="G56" s="44"/>
    </row>
    <row r="57" customFormat="false" ht="15.75" hidden="false" customHeight="true" outlineLevel="0" collapsed="false">
      <c r="A57" s="45" t="s">
        <v>146</v>
      </c>
      <c r="B57" s="46" t="s">
        <v>147</v>
      </c>
      <c r="C57" s="46"/>
      <c r="D57" s="46"/>
      <c r="E57" s="46"/>
      <c r="F57" s="46"/>
      <c r="G57" s="46"/>
    </row>
    <row r="58" customFormat="false" ht="15.75" hidden="false" customHeight="true" outlineLevel="0" collapsed="false">
      <c r="A58" s="45" t="s">
        <v>148</v>
      </c>
      <c r="B58" s="46" t="s">
        <v>149</v>
      </c>
      <c r="C58" s="46"/>
      <c r="D58" s="46"/>
      <c r="E58" s="46"/>
      <c r="F58" s="46"/>
      <c r="G58" s="46"/>
    </row>
    <row r="59" customFormat="false" ht="15.75" hidden="false" customHeight="true" outlineLevel="0" collapsed="false">
      <c r="A59" s="45" t="s">
        <v>150</v>
      </c>
      <c r="B59" s="46" t="s">
        <v>151</v>
      </c>
      <c r="C59" s="46"/>
      <c r="D59" s="46"/>
      <c r="E59" s="46"/>
      <c r="F59" s="46"/>
      <c r="G59" s="46"/>
    </row>
    <row r="60" customFormat="false" ht="15.75" hidden="false" customHeight="true" outlineLevel="0" collapsed="false">
      <c r="A60" s="45" t="s">
        <v>152</v>
      </c>
      <c r="B60" s="46" t="s">
        <v>153</v>
      </c>
      <c r="C60" s="46"/>
      <c r="D60" s="46"/>
      <c r="E60" s="46"/>
      <c r="F60" s="46"/>
      <c r="G60" s="46"/>
    </row>
    <row r="61" customFormat="false" ht="15.75" hidden="false" customHeight="true" outlineLevel="0" collapsed="false">
      <c r="A61" s="45" t="s">
        <v>154</v>
      </c>
      <c r="B61" s="46" t="s">
        <v>155</v>
      </c>
      <c r="C61" s="46"/>
      <c r="D61" s="46"/>
      <c r="E61" s="46"/>
      <c r="F61" s="46"/>
      <c r="G61" s="46"/>
    </row>
    <row r="62" customFormat="false" ht="15.75" hidden="false" customHeight="true" outlineLevel="0" collapsed="false">
      <c r="A62" s="45" t="s">
        <v>156</v>
      </c>
      <c r="B62" s="46" t="s">
        <v>157</v>
      </c>
      <c r="C62" s="46"/>
      <c r="D62" s="46"/>
      <c r="E62" s="46"/>
      <c r="F62" s="46"/>
      <c r="G62" s="46"/>
    </row>
  </sheetData>
  <mergeCells count="17">
    <mergeCell ref="A1:G1"/>
    <mergeCell ref="A2:G2"/>
    <mergeCell ref="A3:G3"/>
    <mergeCell ref="B5:G5"/>
    <mergeCell ref="B12:G12"/>
    <mergeCell ref="B19:G19"/>
    <mergeCell ref="B29:G29"/>
    <mergeCell ref="B37:G37"/>
    <mergeCell ref="B43:G43"/>
    <mergeCell ref="A54:B54"/>
    <mergeCell ref="A56:G56"/>
    <mergeCell ref="B57:G57"/>
    <mergeCell ref="B58:G58"/>
    <mergeCell ref="B59:G59"/>
    <mergeCell ref="B60:G60"/>
    <mergeCell ref="B61:G61"/>
    <mergeCell ref="B62:G62"/>
  </mergeCells>
  <conditionalFormatting sqref="F5:F54">
    <cfRule type="cellIs" priority="2" operator="greaterThan" aboveAverage="0" equalAverage="0" bottom="0" percent="0" rank="0" text="" dxfId="2">
      <formula>0</formula>
    </cfRule>
    <cfRule type="cellIs" priority="3" operator="lessThanOrEqual" aboveAverage="0" equalAverage="0" bottom="0" percent="0" rank="0" text="" dxfId="3">
      <formula>0</formula>
    </cfRule>
  </conditionalFormatting>
  <conditionalFormatting sqref="G5:G54">
    <cfRule type="expression" priority="4" aboveAverage="0" equalAverage="0" bottom="0" percent="0" rank="0" text="" dxfId="2">
      <formula>G5="⚠ Überschreitung"</formula>
    </cfRule>
    <cfRule type="expression" priority="5" aboveAverage="0" equalAverage="0" bottom="0" percent="0" rank="0" text="" dxfId="3">
      <formula>G5="✓ Im Budget"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18"/>
  </cols>
  <sheetData>
    <row r="1" customFormat="false" ht="36" hidden="false" customHeight="true" outlineLevel="0" collapsed="false">
      <c r="A1" s="22" t="s">
        <v>158</v>
      </c>
      <c r="B1" s="22"/>
      <c r="C1" s="22"/>
      <c r="D1" s="22"/>
      <c r="E1" s="22"/>
    </row>
    <row r="2" customFormat="false" ht="18" hidden="false" customHeight="true" outlineLevel="0" collapsed="false">
      <c r="A2" s="23" t="s">
        <v>159</v>
      </c>
      <c r="B2" s="23"/>
      <c r="C2" s="23"/>
      <c r="D2" s="23"/>
      <c r="E2" s="23"/>
    </row>
    <row r="4" customFormat="false" ht="15" hidden="false" customHeight="false" outlineLevel="0" collapsed="false">
      <c r="A4" s="3" t="s">
        <v>160</v>
      </c>
      <c r="B4" s="3"/>
      <c r="C4" s="3"/>
      <c r="D4" s="3"/>
      <c r="E4" s="3"/>
    </row>
    <row r="5" customFormat="false" ht="18" hidden="false" customHeight="true" outlineLevel="0" collapsed="false">
      <c r="B5" s="47" t="s">
        <v>161</v>
      </c>
      <c r="C5" s="48" t="n">
        <v>200000</v>
      </c>
      <c r="D5" s="49" t="s">
        <v>162</v>
      </c>
      <c r="E5" s="49"/>
    </row>
    <row r="6" customFormat="false" ht="18" hidden="false" customHeight="true" outlineLevel="0" collapsed="false">
      <c r="B6" s="47" t="s">
        <v>163</v>
      </c>
      <c r="C6" s="48" t="n">
        <v>350000</v>
      </c>
      <c r="D6" s="49" t="s">
        <v>164</v>
      </c>
      <c r="E6" s="49"/>
    </row>
    <row r="7" customFormat="false" ht="18" hidden="false" customHeight="true" outlineLevel="0" collapsed="false">
      <c r="B7" s="47" t="s">
        <v>165</v>
      </c>
      <c r="C7" s="48" t="n">
        <v>33500</v>
      </c>
      <c r="D7" s="49" t="s">
        <v>166</v>
      </c>
      <c r="E7" s="49"/>
    </row>
    <row r="9" customFormat="false" ht="15" hidden="false" customHeight="false" outlineLevel="0" collapsed="false">
      <c r="A9" s="3" t="s">
        <v>167</v>
      </c>
      <c r="B9" s="3"/>
      <c r="C9" s="3"/>
      <c r="D9" s="3"/>
      <c r="E9" s="3"/>
    </row>
    <row r="10" customFormat="false" ht="18" hidden="false" customHeight="true" outlineLevel="0" collapsed="false">
      <c r="B10" s="12" t="s">
        <v>127</v>
      </c>
      <c r="C10" s="50" t="n">
        <v>0.06</v>
      </c>
      <c r="D10" s="51" t="s">
        <v>168</v>
      </c>
      <c r="E10" s="51"/>
    </row>
    <row r="11" customFormat="false" ht="18" hidden="false" customHeight="true" outlineLevel="0" collapsed="false">
      <c r="B11" s="12" t="s">
        <v>129</v>
      </c>
      <c r="C11" s="50" t="n">
        <v>0.013</v>
      </c>
      <c r="D11" s="51" t="s">
        <v>168</v>
      </c>
      <c r="E11" s="51"/>
    </row>
    <row r="12" customFormat="false" ht="18" hidden="false" customHeight="true" outlineLevel="0" collapsed="false">
      <c r="B12" s="12" t="s">
        <v>169</v>
      </c>
      <c r="C12" s="50" t="n">
        <v>0.006</v>
      </c>
      <c r="D12" s="51" t="s">
        <v>168</v>
      </c>
      <c r="E12" s="51"/>
    </row>
    <row r="13" customFormat="false" ht="18" hidden="false" customHeight="true" outlineLevel="0" collapsed="false">
      <c r="B13" s="12" t="s">
        <v>133</v>
      </c>
      <c r="C13" s="50" t="n">
        <v>0.005</v>
      </c>
      <c r="D13" s="51" t="s">
        <v>168</v>
      </c>
      <c r="E13" s="51"/>
    </row>
    <row r="14" customFormat="false" ht="18" hidden="false" customHeight="true" outlineLevel="0" collapsed="false">
      <c r="B14" s="12" t="s">
        <v>135</v>
      </c>
      <c r="C14" s="50" t="n">
        <v>0.003</v>
      </c>
      <c r="D14" s="51" t="s">
        <v>168</v>
      </c>
      <c r="E14" s="51"/>
    </row>
    <row r="15" customFormat="false" ht="18" hidden="false" customHeight="true" outlineLevel="0" collapsed="false">
      <c r="B15" s="12" t="s">
        <v>137</v>
      </c>
      <c r="C15" s="50" t="n">
        <v>0.017</v>
      </c>
      <c r="D15" s="51" t="s">
        <v>170</v>
      </c>
      <c r="E15" s="51"/>
    </row>
    <row r="16" customFormat="false" ht="18" hidden="false" customHeight="true" outlineLevel="0" collapsed="false">
      <c r="B16" s="12" t="s">
        <v>139</v>
      </c>
      <c r="C16" s="50" t="n">
        <v>0.004</v>
      </c>
      <c r="D16" s="51" t="s">
        <v>168</v>
      </c>
      <c r="E16" s="51"/>
    </row>
    <row r="17" customFormat="false" ht="18" hidden="false" customHeight="true" outlineLevel="0" collapsed="false">
      <c r="B17" s="12" t="s">
        <v>141</v>
      </c>
      <c r="C17" s="50" t="n">
        <v>0.006</v>
      </c>
      <c r="D17" s="51" t="s">
        <v>168</v>
      </c>
      <c r="E17" s="51"/>
    </row>
    <row r="18" customFormat="false" ht="19.5" hidden="false" customHeight="true" outlineLevel="0" collapsed="false">
      <c r="B18" s="52" t="s">
        <v>171</v>
      </c>
      <c r="C18" s="53" t="n">
        <f aca="false">SUM(C10:C17)</f>
        <v>0.114</v>
      </c>
      <c r="D18" s="54" t="s">
        <v>172</v>
      </c>
      <c r="E18" s="54"/>
    </row>
    <row r="20" customFormat="false" ht="15" hidden="false" customHeight="false" outlineLevel="0" collapsed="false">
      <c r="A20" s="43" t="s">
        <v>173</v>
      </c>
      <c r="B20" s="43"/>
      <c r="C20" s="43"/>
      <c r="D20" s="43"/>
      <c r="E20" s="43"/>
    </row>
    <row r="21" customFormat="false" ht="18" hidden="false" customHeight="true" outlineLevel="0" collapsed="false">
      <c r="B21" s="4" t="s">
        <v>174</v>
      </c>
      <c r="C21" s="36" t="n">
        <f aca="false">C6</f>
        <v>350000</v>
      </c>
      <c r="D21" s="6"/>
      <c r="E21" s="6"/>
    </row>
    <row r="22" customFormat="false" ht="18" hidden="false" customHeight="true" outlineLevel="0" collapsed="false">
      <c r="B22" s="4" t="s">
        <v>10</v>
      </c>
      <c r="C22" s="36" t="n">
        <f aca="false">C6*C18</f>
        <v>39900</v>
      </c>
      <c r="D22" s="6"/>
      <c r="E22" s="6"/>
    </row>
    <row r="23" customFormat="false" ht="18" hidden="false" customHeight="true" outlineLevel="0" collapsed="false">
      <c r="B23" s="4" t="s">
        <v>175</v>
      </c>
      <c r="C23" s="36" t="n">
        <f aca="false">C5</f>
        <v>200000</v>
      </c>
      <c r="D23" s="6"/>
      <c r="E23" s="6"/>
    </row>
    <row r="24" customFormat="false" ht="18" hidden="false" customHeight="true" outlineLevel="0" collapsed="false">
      <c r="B24" s="4" t="s">
        <v>176</v>
      </c>
      <c r="C24" s="36" t="n">
        <f aca="false">C7</f>
        <v>33500</v>
      </c>
      <c r="D24" s="6"/>
      <c r="E24" s="6"/>
    </row>
    <row r="25" customFormat="false" ht="19.5" hidden="false" customHeight="true" outlineLevel="0" collapsed="false">
      <c r="B25" s="17" t="s">
        <v>177</v>
      </c>
      <c r="C25" s="18" t="n">
        <f aca="false">C21+C22+C23+C24</f>
        <v>623400</v>
      </c>
      <c r="D25" s="55"/>
      <c r="E25" s="55"/>
    </row>
  </sheetData>
  <mergeCells count="22">
    <mergeCell ref="A1:E1"/>
    <mergeCell ref="A2:E2"/>
    <mergeCell ref="A4:E4"/>
    <mergeCell ref="D5:E5"/>
    <mergeCell ref="D6:E6"/>
    <mergeCell ref="D7:E7"/>
    <mergeCell ref="A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20:E20"/>
    <mergeCell ref="D21:E21"/>
    <mergeCell ref="D22:E22"/>
    <mergeCell ref="D23:E23"/>
    <mergeCell ref="D24:E24"/>
    <mergeCell ref="D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62828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4"/>
    <col collapsed="false" customWidth="true" hidden="false" outlineLevel="0" max="4" min="3" style="0" width="22"/>
    <col collapsed="false" customWidth="true" hidden="false" outlineLevel="0" max="5" min="5" style="0" width="20"/>
  </cols>
  <sheetData>
    <row r="1" customFormat="false" ht="36" hidden="false" customHeight="true" outlineLevel="0" collapsed="false">
      <c r="A1" s="22" t="s">
        <v>178</v>
      </c>
      <c r="B1" s="22"/>
      <c r="C1" s="22"/>
      <c r="D1" s="22"/>
      <c r="E1" s="22"/>
    </row>
    <row r="2" customFormat="false" ht="18" hidden="false" customHeight="true" outlineLevel="0" collapsed="false">
      <c r="A2" s="23" t="s">
        <v>179</v>
      </c>
      <c r="B2" s="23"/>
      <c r="C2" s="23"/>
      <c r="D2" s="23"/>
      <c r="E2" s="23"/>
    </row>
    <row r="4" customFormat="false" ht="15" hidden="false" customHeight="false" outlineLevel="0" collapsed="false">
      <c r="A4" s="3" t="s">
        <v>180</v>
      </c>
      <c r="B4" s="3"/>
      <c r="C4" s="3"/>
      <c r="D4" s="3"/>
      <c r="E4" s="3"/>
    </row>
    <row r="5" customFormat="false" ht="21.75" hidden="false" customHeight="true" outlineLevel="0" collapsed="false">
      <c r="B5" s="56" t="s">
        <v>181</v>
      </c>
      <c r="C5" s="56"/>
      <c r="D5" s="56"/>
      <c r="E5" s="56"/>
    </row>
    <row r="7" customFormat="false" ht="15" hidden="false" customHeight="false" outlineLevel="0" collapsed="false">
      <c r="A7" s="3" t="s">
        <v>182</v>
      </c>
      <c r="B7" s="3"/>
      <c r="C7" s="3"/>
      <c r="D7" s="3"/>
      <c r="E7" s="3"/>
    </row>
    <row r="8" customFormat="false" ht="18" hidden="false" customHeight="true" outlineLevel="0" collapsed="false">
      <c r="B8" s="4" t="s">
        <v>183</v>
      </c>
      <c r="C8" s="15" t="n">
        <f aca="false">Kostenaufstellung!D11</f>
        <v>222500</v>
      </c>
    </row>
    <row r="9" customFormat="false" ht="18" hidden="false" customHeight="true" outlineLevel="0" collapsed="false">
      <c r="B9" s="4" t="s">
        <v>184</v>
      </c>
      <c r="C9" s="15" t="n">
        <f aca="false">Kostenaufstellung!D18+Kostenaufstellung!D28+Kostenaufstellung!D36</f>
        <v>358500</v>
      </c>
    </row>
    <row r="10" customFormat="false" ht="18" hidden="false" customHeight="true" outlineLevel="0" collapsed="false">
      <c r="B10" s="4" t="s">
        <v>185</v>
      </c>
      <c r="C10" s="15" t="n">
        <f aca="false">Kostenaufstellung!D52</f>
        <v>41000</v>
      </c>
    </row>
    <row r="11" customFormat="false" ht="18" hidden="false" customHeight="true" outlineLevel="0" collapsed="false">
      <c r="B11" s="4" t="s">
        <v>186</v>
      </c>
      <c r="C11" s="15" t="n">
        <f aca="false">Kostenaufstellung!D42</f>
        <v>33500</v>
      </c>
    </row>
    <row r="12" customFormat="false" ht="19.5" hidden="false" customHeight="true" outlineLevel="0" collapsed="false">
      <c r="B12" s="52" t="s">
        <v>187</v>
      </c>
      <c r="C12" s="57" t="n">
        <f aca="false">SUM(C8:C11)</f>
        <v>655500</v>
      </c>
    </row>
    <row r="14" customFormat="false" ht="15" hidden="false" customHeight="false" outlineLevel="0" collapsed="false">
      <c r="A14" s="3" t="s">
        <v>188</v>
      </c>
      <c r="B14" s="3"/>
      <c r="C14" s="3"/>
      <c r="D14" s="3"/>
      <c r="E14" s="3"/>
    </row>
    <row r="15" customFormat="false" ht="18" hidden="false" customHeight="true" outlineLevel="0" collapsed="false">
      <c r="B15" s="12" t="s">
        <v>189</v>
      </c>
      <c r="C15" s="50" t="n">
        <v>0.05</v>
      </c>
      <c r="D15" s="51" t="s">
        <v>190</v>
      </c>
      <c r="E15" s="51"/>
    </row>
    <row r="16" customFormat="false" ht="18" hidden="false" customHeight="true" outlineLevel="0" collapsed="false">
      <c r="B16" s="12" t="s">
        <v>191</v>
      </c>
      <c r="C16" s="50" t="n">
        <v>0.1</v>
      </c>
      <c r="D16" s="51" t="s">
        <v>192</v>
      </c>
      <c r="E16" s="51"/>
    </row>
    <row r="17" customFormat="false" ht="18" hidden="false" customHeight="true" outlineLevel="0" collapsed="false">
      <c r="B17" s="12" t="s">
        <v>193</v>
      </c>
      <c r="C17" s="50" t="n">
        <v>0.15</v>
      </c>
      <c r="D17" s="51" t="s">
        <v>194</v>
      </c>
      <c r="E17" s="51"/>
    </row>
    <row r="18" customFormat="false" ht="21.75" hidden="false" customHeight="true" outlineLevel="0" collapsed="false">
      <c r="B18" s="58" t="s">
        <v>195</v>
      </c>
      <c r="C18" s="59" t="n">
        <v>0.1</v>
      </c>
      <c r="D18" s="60" t="s">
        <v>196</v>
      </c>
      <c r="E18" s="60"/>
    </row>
    <row r="20" customFormat="false" ht="15" hidden="false" customHeight="false" outlineLevel="0" collapsed="false">
      <c r="A20" s="43" t="s">
        <v>197</v>
      </c>
      <c r="B20" s="43"/>
      <c r="C20" s="43"/>
      <c r="D20" s="43"/>
      <c r="E20" s="43"/>
    </row>
    <row r="21" customFormat="false" ht="18" hidden="false" customHeight="true" outlineLevel="0" collapsed="false">
      <c r="B21" s="4" t="s">
        <v>198</v>
      </c>
      <c r="C21" s="36" t="n">
        <f aca="false">C12</f>
        <v>655500</v>
      </c>
      <c r="D21" s="6"/>
      <c r="E21" s="6"/>
    </row>
    <row r="22" customFormat="false" ht="18" hidden="false" customHeight="true" outlineLevel="0" collapsed="false">
      <c r="B22" s="4" t="s">
        <v>199</v>
      </c>
      <c r="C22" s="36" t="n">
        <f aca="false">C12*C18</f>
        <v>65550</v>
      </c>
      <c r="D22" s="6"/>
      <c r="E22" s="6"/>
    </row>
    <row r="23" customFormat="false" ht="24" hidden="false" customHeight="true" outlineLevel="0" collapsed="false">
      <c r="B23" s="42" t="s">
        <v>200</v>
      </c>
      <c r="C23" s="61" t="n">
        <f aca="false">C12*(1+C18)</f>
        <v>721050</v>
      </c>
      <c r="D23" s="55"/>
      <c r="E23" s="55"/>
    </row>
    <row r="25" customFormat="false" ht="15" hidden="false" customHeight="false" outlineLevel="0" collapsed="false">
      <c r="A25" s="3" t="s">
        <v>201</v>
      </c>
      <c r="B25" s="3"/>
      <c r="C25" s="3"/>
      <c r="D25" s="3"/>
      <c r="E25" s="3"/>
    </row>
    <row r="26" customFormat="false" ht="18" hidden="false" customHeight="true" outlineLevel="0" collapsed="false">
      <c r="B26" s="11" t="s">
        <v>202</v>
      </c>
      <c r="C26" s="11" t="s">
        <v>203</v>
      </c>
      <c r="D26" s="11" t="s">
        <v>204</v>
      </c>
      <c r="E26" s="11" t="s">
        <v>205</v>
      </c>
    </row>
    <row r="27" customFormat="false" ht="18" hidden="false" customHeight="true" outlineLevel="0" collapsed="false">
      <c r="B27" s="4" t="s">
        <v>206</v>
      </c>
      <c r="C27" s="62" t="n">
        <f aca="false">C15</f>
        <v>0.05</v>
      </c>
      <c r="D27" s="36" t="n">
        <f aca="false">C12*(1+C15)</f>
        <v>688275</v>
      </c>
      <c r="E27" s="36" t="n">
        <f aca="false">D27-C12</f>
        <v>32775</v>
      </c>
    </row>
    <row r="28" customFormat="false" ht="18" hidden="false" customHeight="true" outlineLevel="0" collapsed="false">
      <c r="B28" s="12" t="s">
        <v>207</v>
      </c>
      <c r="C28" s="63" t="n">
        <f aca="false">C16</f>
        <v>0.1</v>
      </c>
      <c r="D28" s="31" t="n">
        <f aca="false">C12*(1+C16)</f>
        <v>721050</v>
      </c>
      <c r="E28" s="31" t="n">
        <f aca="false">D28-C12</f>
        <v>65550.0000000001</v>
      </c>
    </row>
    <row r="29" customFormat="false" ht="18" hidden="false" customHeight="true" outlineLevel="0" collapsed="false">
      <c r="B29" s="4" t="s">
        <v>208</v>
      </c>
      <c r="C29" s="62" t="n">
        <f aca="false">C17</f>
        <v>0.15</v>
      </c>
      <c r="D29" s="36" t="n">
        <f aca="false">C12*(1+C17)</f>
        <v>753825</v>
      </c>
      <c r="E29" s="36" t="n">
        <f aca="false">D29-C12</f>
        <v>98324.9999999999</v>
      </c>
    </row>
  </sheetData>
  <mergeCells count="15">
    <mergeCell ref="A1:E1"/>
    <mergeCell ref="A2:E2"/>
    <mergeCell ref="A4:E4"/>
    <mergeCell ref="B5:E5"/>
    <mergeCell ref="A7:E7"/>
    <mergeCell ref="A14:E14"/>
    <mergeCell ref="D15:E15"/>
    <mergeCell ref="D16:E16"/>
    <mergeCell ref="D17:E17"/>
    <mergeCell ref="D18:E18"/>
    <mergeCell ref="A20:E20"/>
    <mergeCell ref="D21:E21"/>
    <mergeCell ref="D22:E22"/>
    <mergeCell ref="D23:E23"/>
    <mergeCell ref="A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1B9A"/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9" min="3" style="0" width="14"/>
    <col collapsed="false" customWidth="true" hidden="false" outlineLevel="0" max="10" min="10" style="0" width="18"/>
  </cols>
  <sheetData>
    <row r="1" customFormat="false" ht="36" hidden="false" customHeight="true" outlineLevel="0" collapsed="false">
      <c r="A1" s="22" t="s">
        <v>209</v>
      </c>
      <c r="B1" s="22"/>
      <c r="C1" s="22"/>
      <c r="D1" s="22"/>
      <c r="E1" s="22"/>
      <c r="F1" s="22"/>
      <c r="G1" s="22"/>
      <c r="H1" s="22"/>
      <c r="I1" s="22"/>
      <c r="J1" s="22"/>
    </row>
    <row r="2" customFormat="false" ht="18" hidden="false" customHeight="true" outlineLevel="0" collapsed="false">
      <c r="A2" s="23" t="s">
        <v>210</v>
      </c>
      <c r="B2" s="23"/>
      <c r="C2" s="23"/>
      <c r="D2" s="23"/>
      <c r="E2" s="23"/>
      <c r="F2" s="23"/>
      <c r="G2" s="23"/>
      <c r="H2" s="23"/>
      <c r="I2" s="23"/>
      <c r="J2" s="23"/>
    </row>
    <row r="4" customFormat="false" ht="31.5" hidden="false" customHeight="true" outlineLevel="0" collapsed="false">
      <c r="B4" s="64" t="s">
        <v>43</v>
      </c>
      <c r="C4" s="64" t="s">
        <v>211</v>
      </c>
      <c r="D4" s="64" t="s">
        <v>212</v>
      </c>
      <c r="E4" s="64" t="s">
        <v>213</v>
      </c>
      <c r="F4" s="64" t="s">
        <v>214</v>
      </c>
      <c r="G4" s="64" t="s">
        <v>215</v>
      </c>
      <c r="H4" s="64" t="s">
        <v>216</v>
      </c>
      <c r="I4" s="64" t="s">
        <v>217</v>
      </c>
      <c r="J4" s="64" t="s">
        <v>218</v>
      </c>
    </row>
    <row r="5" customFormat="false" ht="18" hidden="false" customHeight="true" outlineLevel="0" collapsed="false">
      <c r="B5" s="4" t="s">
        <v>51</v>
      </c>
      <c r="C5" s="36" t="n">
        <f aca="false">SUM(D5:I5)</f>
        <v>200000</v>
      </c>
      <c r="D5" s="30" t="n">
        <v>200000</v>
      </c>
      <c r="E5" s="35"/>
      <c r="F5" s="35"/>
      <c r="G5" s="35"/>
      <c r="H5" s="35"/>
      <c r="I5" s="35"/>
      <c r="J5" s="65" t="s">
        <v>219</v>
      </c>
    </row>
    <row r="6" customFormat="false" ht="18" hidden="false" customHeight="true" outlineLevel="0" collapsed="false">
      <c r="B6" s="12" t="s">
        <v>220</v>
      </c>
      <c r="C6" s="31" t="n">
        <f aca="false">SUM(D6:I6)</f>
        <v>22500</v>
      </c>
      <c r="D6" s="30" t="n">
        <v>22500</v>
      </c>
      <c r="E6" s="29"/>
      <c r="F6" s="29"/>
      <c r="G6" s="29"/>
      <c r="H6" s="29"/>
      <c r="I6" s="29"/>
      <c r="J6" s="66" t="s">
        <v>219</v>
      </c>
    </row>
    <row r="7" customFormat="false" ht="18" hidden="false" customHeight="true" outlineLevel="0" collapsed="false">
      <c r="B7" s="4" t="s">
        <v>221</v>
      </c>
      <c r="C7" s="36" t="n">
        <f aca="false">SUM(D7:I7)</f>
        <v>27500</v>
      </c>
      <c r="D7" s="35"/>
      <c r="E7" s="30" t="n">
        <v>27500</v>
      </c>
      <c r="F7" s="35"/>
      <c r="G7" s="35"/>
      <c r="H7" s="35"/>
      <c r="I7" s="35"/>
      <c r="J7" s="65" t="s">
        <v>222</v>
      </c>
    </row>
    <row r="8" customFormat="false" ht="18" hidden="false" customHeight="true" outlineLevel="0" collapsed="false">
      <c r="B8" s="12" t="s">
        <v>223</v>
      </c>
      <c r="C8" s="31" t="n">
        <f aca="false">SUM(D8:I8)</f>
        <v>120000</v>
      </c>
      <c r="D8" s="29"/>
      <c r="E8" s="29"/>
      <c r="F8" s="30" t="n">
        <v>120000</v>
      </c>
      <c r="G8" s="29"/>
      <c r="H8" s="29"/>
      <c r="I8" s="29"/>
      <c r="J8" s="66" t="s">
        <v>224</v>
      </c>
    </row>
    <row r="9" customFormat="false" ht="18" hidden="false" customHeight="true" outlineLevel="0" collapsed="false">
      <c r="B9" s="4" t="s">
        <v>225</v>
      </c>
      <c r="C9" s="36" t="n">
        <f aca="false">SUM(D9:I9)</f>
        <v>60000</v>
      </c>
      <c r="D9" s="35"/>
      <c r="E9" s="35"/>
      <c r="F9" s="35"/>
      <c r="G9" s="30" t="n">
        <v>60000</v>
      </c>
      <c r="H9" s="35"/>
      <c r="I9" s="35"/>
      <c r="J9" s="65" t="s">
        <v>226</v>
      </c>
    </row>
    <row r="10" customFormat="false" ht="18" hidden="false" customHeight="true" outlineLevel="0" collapsed="false">
      <c r="B10" s="12" t="s">
        <v>227</v>
      </c>
      <c r="C10" s="31" t="n">
        <f aca="false">SUM(D10:I10)</f>
        <v>53000</v>
      </c>
      <c r="D10" s="29"/>
      <c r="E10" s="29"/>
      <c r="F10" s="29"/>
      <c r="G10" s="29"/>
      <c r="H10" s="30" t="n">
        <v>53000</v>
      </c>
      <c r="I10" s="29"/>
      <c r="J10" s="66" t="s">
        <v>228</v>
      </c>
    </row>
    <row r="11" customFormat="false" ht="18" hidden="false" customHeight="true" outlineLevel="0" collapsed="false">
      <c r="B11" s="4" t="s">
        <v>229</v>
      </c>
      <c r="C11" s="36" t="n">
        <f aca="false">SUM(D11:I11)</f>
        <v>52000</v>
      </c>
      <c r="D11" s="35"/>
      <c r="E11" s="35"/>
      <c r="F11" s="35"/>
      <c r="G11" s="35"/>
      <c r="H11" s="30" t="n">
        <v>26000</v>
      </c>
      <c r="I11" s="30" t="n">
        <v>26000</v>
      </c>
      <c r="J11" s="65" t="s">
        <v>230</v>
      </c>
    </row>
    <row r="12" customFormat="false" ht="18" hidden="false" customHeight="true" outlineLevel="0" collapsed="false">
      <c r="B12" s="12" t="s">
        <v>231</v>
      </c>
      <c r="C12" s="31" t="n">
        <f aca="false">SUM(D12:I12)</f>
        <v>41000</v>
      </c>
      <c r="D12" s="30" t="n">
        <v>10000</v>
      </c>
      <c r="E12" s="30" t="n">
        <v>5000</v>
      </c>
      <c r="F12" s="30" t="n">
        <v>10000</v>
      </c>
      <c r="G12" s="30" t="n">
        <v>6000</v>
      </c>
      <c r="H12" s="30" t="n">
        <v>5000</v>
      </c>
      <c r="I12" s="30" t="n">
        <v>5000</v>
      </c>
      <c r="J12" s="66" t="s">
        <v>232</v>
      </c>
    </row>
    <row r="13" customFormat="false" ht="18" hidden="false" customHeight="true" outlineLevel="0" collapsed="false">
      <c r="B13" s="4" t="s">
        <v>176</v>
      </c>
      <c r="C13" s="36" t="n">
        <f aca="false">SUM(D13:I13)</f>
        <v>33500</v>
      </c>
      <c r="D13" s="35"/>
      <c r="E13" s="35"/>
      <c r="F13" s="35"/>
      <c r="G13" s="35"/>
      <c r="H13" s="35"/>
      <c r="I13" s="30" t="n">
        <v>33500</v>
      </c>
      <c r="J13" s="65" t="s">
        <v>233</v>
      </c>
    </row>
    <row r="14" customFormat="false" ht="21.75" hidden="false" customHeight="true" outlineLevel="0" collapsed="false">
      <c r="B14" s="17" t="s">
        <v>234</v>
      </c>
      <c r="C14" s="67" t="n">
        <f aca="false">SUM(C5:C13)</f>
        <v>609500</v>
      </c>
      <c r="D14" s="67" t="n">
        <f aca="false">SUM(D5:D13)</f>
        <v>232500</v>
      </c>
      <c r="E14" s="67" t="n">
        <f aca="false">SUM(E5:E13)</f>
        <v>32500</v>
      </c>
      <c r="F14" s="67" t="n">
        <f aca="false">SUM(F5:F13)</f>
        <v>130000</v>
      </c>
      <c r="G14" s="67" t="n">
        <f aca="false">SUM(G5:G13)</f>
        <v>66000</v>
      </c>
      <c r="H14" s="67" t="n">
        <f aca="false">SUM(H5:H13)</f>
        <v>84000</v>
      </c>
      <c r="I14" s="67" t="n">
        <f aca="false">SUM(I5:I13)</f>
        <v>64500</v>
      </c>
      <c r="J14" s="68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2026-04-15T07:19:04Z</dcterms:created>
  <dc:creator>openpyxl</dc:creator>
  <dc:description/>
  <dc:language>en-US</dc:language>
  <cp:lastModifiedBy/>
  <dcterms:modified xsi:type="dcterms:W3CDTF">2026-04-15T07:19:04Z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