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stenvoranschlag" sheetId="1" state="visible" r:id="rId2"/>
    <sheet name="Kalkulations-Tool" sheetId="2" state="visible" r:id="rId3"/>
    <sheet name="KV vs. Angebot" sheetId="3" state="visible" r:id="rId4"/>
    <sheet name="Leistungskatalo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<sst xmlns="http://schemas.openxmlformats.org/spreadsheetml/2006/main" count="248" uniqueCount="207">
  <si>
    <t xml:space="preserve">Ihr Unternehmensname GmbH</t>
  </si>
  <si>
    <t xml:space="preserve">KOSTENVORANSCHLAG</t>
  </si>
  <si>
    <t xml:space="preserve">Unverbindlicher Kostenvoranschlag gemäß § 650 BGB</t>
  </si>
  <si>
    <t xml:space="preserve">Absender:</t>
  </si>
  <si>
    <t xml:space="preserve">KV-Nr.:</t>
  </si>
  <si>
    <t xml:space="preserve">KV-2024-001</t>
  </si>
  <si>
    <t xml:space="preserve">Straße 123</t>
  </si>
  <si>
    <t xml:space="preserve">Datum:</t>
  </si>
  <si>
    <t xml:space="preserve">12345 Stadt</t>
  </si>
  <si>
    <t xml:space="preserve">Gültig bis:</t>
  </si>
  <si>
    <t xml:space="preserve">Tel.: 01234 56789</t>
  </si>
  <si>
    <t xml:space="preserve">Bearbeiter:</t>
  </si>
  <si>
    <t xml:space="preserve">Max Mustermann</t>
  </si>
  <si>
    <t xml:space="preserve">info@firma.de</t>
  </si>
  <si>
    <t xml:space="preserve">USt-IdNr.:</t>
  </si>
  <si>
    <t xml:space="preserve">DE123456789</t>
  </si>
  <si>
    <t xml:space="preserve">Empfänger</t>
  </si>
  <si>
    <t xml:space="preserve">Firmenname / Name:</t>
  </si>
  <si>
    <t xml:space="preserve">Musterkunde GmbH</t>
  </si>
  <si>
    <t xml:space="preserve">Straße / Nr.:</t>
  </si>
  <si>
    <t xml:space="preserve">Musterstraße 1</t>
  </si>
  <si>
    <t xml:space="preserve">PLZ / Ort:</t>
  </si>
  <si>
    <t xml:space="preserve">10115 Berlin</t>
  </si>
  <si>
    <t xml:space="preserve">Ansprechpartner:</t>
  </si>
  <si>
    <t xml:space="preserve">Frau Muster</t>
  </si>
  <si>
    <t xml:space="preserve">E-Mail:</t>
  </si>
  <si>
    <t xml:space="preserve">einkauf@musterkunde.de</t>
  </si>
  <si>
    <t xml:space="preserve">Projektbeschreibung</t>
  </si>
  <si>
    <t xml:space="preserve">Beschreiben Sie hier das Projekt / die Leistung, auf die sich dieser Kostenvoranschlag bezieht.</t>
  </si>
  <si>
    <t xml:space="preserve">Pos.</t>
  </si>
  <si>
    <t xml:space="preserve">Leistungsbeschreibung</t>
  </si>
  <si>
    <t xml:space="preserve">Menge</t>
  </si>
  <si>
    <t xml:space="preserve">Einheit</t>
  </si>
  <si>
    <t xml:space="preserve">Einzelpreis (netto)</t>
  </si>
  <si>
    <t xml:space="preserve">Gesamtpreis (netto)</t>
  </si>
  <si>
    <t xml:space="preserve">  Materialkosten</t>
  </si>
  <si>
    <t xml:space="preserve">A1</t>
  </si>
  <si>
    <t xml:space="preserve">Material 1 – Beschreibung</t>
  </si>
  <si>
    <t xml:space="preserve">m²</t>
  </si>
  <si>
    <t xml:space="preserve">A2</t>
  </si>
  <si>
    <t xml:space="preserve">Material 2 – Beschreibung</t>
  </si>
  <si>
    <t xml:space="preserve">Stk</t>
  </si>
  <si>
    <t xml:space="preserve">A3</t>
  </si>
  <si>
    <t xml:space="preserve">Material 3 – Beschreibung</t>
  </si>
  <si>
    <t xml:space="preserve">Psch</t>
  </si>
  <si>
    <t xml:space="preserve">Zwischensumme Materialkosten</t>
  </si>
  <si>
    <t xml:space="preserve">  Lohnkosten (Arbeitszeit)</t>
  </si>
  <si>
    <t xml:space="preserve">B1</t>
  </si>
  <si>
    <t xml:space="preserve">Facharbeit – Montage/Installation</t>
  </si>
  <si>
    <t xml:space="preserve">Std</t>
  </si>
  <si>
    <t xml:space="preserve">B2</t>
  </si>
  <si>
    <t xml:space="preserve">Hilfsarbeiten</t>
  </si>
  <si>
    <t xml:space="preserve">B3</t>
  </si>
  <si>
    <t xml:space="preserve">Projektleitung / Planung</t>
  </si>
  <si>
    <t xml:space="preserve">Zwischensumme Lohnkosten (Arbeitszeit)</t>
  </si>
  <si>
    <t xml:space="preserve">  Fremdleistungen / Subunternehmer</t>
  </si>
  <si>
    <t xml:space="preserve">C1</t>
  </si>
  <si>
    <t xml:space="preserve">Elektriker (Subunternehmer)</t>
  </si>
  <si>
    <t xml:space="preserve">C2</t>
  </si>
  <si>
    <t xml:space="preserve">Materiallieferung / Transport</t>
  </si>
  <si>
    <t xml:space="preserve">Zwischensumme Fremdleistungen / Subunternehmer</t>
  </si>
  <si>
    <t xml:space="preserve">Materialkosten (netto)</t>
  </si>
  <si>
    <t xml:space="preserve">Lohnkosten (netto)</t>
  </si>
  <si>
    <t xml:space="preserve">Fremdleistungen (netto)</t>
  </si>
  <si>
    <t xml:space="preserve">Summe direkte Kosten (netto)</t>
  </si>
  <si>
    <t xml:space="preserve">Gemeinkostenzuschlag</t>
  </si>
  <si>
    <t xml:space="preserve">Gewinnaufschlag</t>
  </si>
  <si>
    <t xml:space="preserve">Rabatt / Nachlass</t>
  </si>
  <si>
    <t xml:space="preserve">Netto-Angebotspreis</t>
  </si>
  <si>
    <t xml:space="preserve">Umsatzsteuer</t>
  </si>
  <si>
    <t xml:space="preserve">BRUTTO-GESAMTBETRAG</t>
  </si>
  <si>
    <t xml:space="preserve">Zahlungskonditionen &amp; Skonto</t>
  </si>
  <si>
    <t xml:space="preserve">Zahlungsziel:</t>
  </si>
  <si>
    <t xml:space="preserve">30 Tage netto</t>
  </si>
  <si>
    <t xml:space="preserve">Skonto:</t>
  </si>
  <si>
    <t xml:space="preserve">2% bei Zahlung innerhalb von 10 Tagen</t>
  </si>
  <si>
    <t xml:space="preserve">Bankverbindung:</t>
  </si>
  <si>
    <t xml:space="preserve">IBAN: DE12 3456 7890 1234 5678 90  |  BIC: ABCDDEFFXXX</t>
  </si>
  <si>
    <t xml:space="preserve">Hinweise &amp; Bedingungen</t>
  </si>
  <si>
    <t xml:space="preserve">1. Dieser Kostenvoranschlag ist unverbindlich gemäß § 650 BGB. Eine wesentliche Überschreitung (&gt;15-20%) wird rechtzeitig angezeigt.</t>
  </si>
  <si>
    <t xml:space="preserve">2. Angegebene Preise verstehen sich netto zuzüglich der gesetzlichen Umsatzsteuer.</t>
  </si>
  <si>
    <t xml:space="preserve">3. Bei Auftragserteilung gelten unsere Allgemeinen Geschäftsbedingungen (AGB).</t>
  </si>
  <si>
    <t xml:space="preserve">4. Änderungen des Leistungsumfangs können zu Preisanpassungen führen.</t>
  </si>
  <si>
    <t xml:space="preserve">Ort, Datum / Unterschrift: ___________________________</t>
  </si>
  <si>
    <t xml:space="preserve">Schnell-Kalkulator fur Kostenvoranschlage</t>
  </si>
  <si>
    <t xml:space="preserve">Angebotspreis = (Materialkosten + Lohnkosten) x (1 + Gemeinkostenzuschlag) x (1 + Gewinnaufschlag)</t>
  </si>
  <si>
    <t xml:space="preserve">Eingaben (blaue Felder anpassen)</t>
  </si>
  <si>
    <t xml:space="preserve">Direkte Materialkosten des Projekts</t>
  </si>
  <si>
    <t xml:space="preserve">Stunden x Stundensatz</t>
  </si>
  <si>
    <t xml:space="preserve">Subunternehmer, externe Dienstleister</t>
  </si>
  <si>
    <t xml:space="preserve">Deckung von Gemeinkosten (z.B. 15%)</t>
  </si>
  <si>
    <t xml:space="preserve">Gewinnmarge (z.B. 10%)</t>
  </si>
  <si>
    <t xml:space="preserve">Optionaler Nachlass in %</t>
  </si>
  <si>
    <t xml:space="preserve">Umsatzsteuersatz</t>
  </si>
  <si>
    <t xml:space="preserve">Standard: 19% (oder 7% ermäßigt)</t>
  </si>
  <si>
    <t xml:space="preserve">Kalkulationsergebnis</t>
  </si>
  <si>
    <t xml:space="preserve">+ Gemeinkosten</t>
  </si>
  <si>
    <t xml:space="preserve">+ Gewinnaufschlag</t>
  </si>
  <si>
    <t xml:space="preserve">- Rabatt / Nachlass</t>
  </si>
  <si>
    <t xml:space="preserve">NETTO-ANGEBOTSPREIS</t>
  </si>
  <si>
    <t xml:space="preserve">+ Umsatzsteuer</t>
  </si>
  <si>
    <t xml:space="preserve">Margenanalyse</t>
  </si>
  <si>
    <t xml:space="preserve">Deckungsbeitrag (netto)</t>
  </si>
  <si>
    <t xml:space="preserve">Deckungsbeitrag-Marge</t>
  </si>
  <si>
    <t xml:space="preserve">Gewinnbetrag (netto)</t>
  </si>
  <si>
    <t xml:space="preserve">Farbcode-Legende</t>
  </si>
  <si>
    <t xml:space="preserve">Blaue Schrift / Gelber Hintergrund = Eingabefelder (vom Benutzer anzupassen)</t>
  </si>
  <si>
    <t xml:space="preserve">Schwarze Schrift = Berechnete Formeln (nicht direkt bearbeiten)</t>
  </si>
  <si>
    <t xml:space="preserve">Grüne Felder = Ergebniszeilen</t>
  </si>
  <si>
    <t xml:space="preserve">Rechtlicher Vergleich: Kostenvoranschlag vs. Angebot</t>
  </si>
  <si>
    <t xml:space="preserve">Quelle: BGB § 650 (Kostenvoranschlag) und § 145 (Angebot) · Empfehlung: IHK</t>
  </si>
  <si>
    <t xml:space="preserve">Merkmal</t>
  </si>
  <si>
    <t xml:space="preserve">Kostenvoranschlag</t>
  </si>
  <si>
    <t xml:space="preserve">Angebot (verbindlich)</t>
  </si>
  <si>
    <t xml:space="preserve">Rechtliche Grundlage</t>
  </si>
  <si>
    <t xml:space="preserve">§ 650 BGB</t>
  </si>
  <si>
    <t xml:space="preserve">§ 145 BGB</t>
  </si>
  <si>
    <t xml:space="preserve">Art des Dokuments</t>
  </si>
  <si>
    <t xml:space="preserve">Fachmännische Schätzung</t>
  </si>
  <si>
    <t xml:space="preserve">Feste Willenserklärung</t>
  </si>
  <si>
    <t xml:space="preserve">Bindungswirkung</t>
  </si>
  <si>
    <t xml:space="preserve">Grundsätzlich unverbindlich</t>
  </si>
  <si>
    <t xml:space="preserve">Rechtlich bindend (Fixpreis)</t>
  </si>
  <si>
    <t xml:space="preserve">Preistoleranz</t>
  </si>
  <si>
    <t xml:space="preserve">Ca. 15-20% Überschreitung mögl.</t>
  </si>
  <si>
    <t xml:space="preserve">Keine Abweichung zulässig</t>
  </si>
  <si>
    <t xml:space="preserve">Kostentragung</t>
  </si>
  <si>
    <t xml:space="preserve">Kostenpflichtig (wenn vereinb.)</t>
  </si>
  <si>
    <t xml:space="preserve">Grundsätzlich kostenlos</t>
  </si>
  <si>
    <t xml:space="preserve">Sonderkündigungsrecht</t>
  </si>
  <si>
    <t xml:space="preserve">Ja, bei wesentl. Überschreitung</t>
  </si>
  <si>
    <t xml:space="preserve">Nein (Vertrag ist bindend)</t>
  </si>
  <si>
    <t xml:space="preserve">Empfehlung</t>
  </si>
  <si>
    <t xml:space="preserve">Bei Unsicherheit über Endpreis</t>
  </si>
  <si>
    <t xml:space="preserve">Bei exakt kalkulierbaren Leistungen</t>
  </si>
  <si>
    <t xml:space="preserve">Kennzeichnung</t>
  </si>
  <si>
    <t xml:space="preserve">"Unverbindlicher Kostenvoranschlag"</t>
  </si>
  <si>
    <t xml:space="preserve">"Angebot" / "Festpreisangebot"</t>
  </si>
  <si>
    <t xml:space="preserve">Risiko bei Abweichung</t>
  </si>
  <si>
    <t xml:space="preserve">Anzeigepflicht, Kündigung mögl.</t>
  </si>
  <si>
    <t xml:space="preserve">Nachforderungen nicht möglich</t>
  </si>
  <si>
    <t xml:space="preserve">Typische Branchen</t>
  </si>
  <si>
    <t xml:space="preserve">Handwerk, Bau, IT-Projekte</t>
  </si>
  <si>
    <t xml:space="preserve">Handel, Standardprodukte</t>
  </si>
  <si>
    <t xml:space="preserve">Pflichtangaben im Kostenvoranschlag (IHK-Empfehlung)</t>
  </si>
  <si>
    <t xml:space="preserve">  1. Vollständige Absender- und Empfängerdaten</t>
  </si>
  <si>
    <t xml:space="preserve">Inkl. Rechtsform, Ansprechpartner, Kontaktdaten</t>
  </si>
  <si>
    <t xml:space="preserve">  2. Detaillierte Leistungsbeschreibung</t>
  </si>
  <si>
    <t xml:space="preserve">Art, Umfang und Qualität der Arbeiten</t>
  </si>
  <si>
    <t xml:space="preserve">  3. Aufschlüsselung der Kosten</t>
  </si>
  <si>
    <t xml:space="preserve">Trennung: Materialkosten, Lohnkosten, Fremdleistungen</t>
  </si>
  <si>
    <t xml:space="preserve">  4. Steuerausweis</t>
  </si>
  <si>
    <t xml:space="preserve">Netto-Betrag, Umsatzsteuersatz, Brutto-Gesamtsumme</t>
  </si>
  <si>
    <t xml:space="preserve">  5. Gültigkeitsdauer</t>
  </si>
  <si>
    <t xml:space="preserve">Wie lange bleibt der KV verbindlich?</t>
  </si>
  <si>
    <t xml:space="preserve">  6. Zahlungskonditionen</t>
  </si>
  <si>
    <t xml:space="preserve">Zahlungsziel, Skonto, Bankverbindung</t>
  </si>
  <si>
    <t xml:space="preserve">  7. Eindeutige Kennzeichnung</t>
  </si>
  <si>
    <t xml:space="preserve">'Unverbindlicher Kostenvoranschlag gemäß § 650 BGB'</t>
  </si>
  <si>
    <t xml:space="preserve">Praxis-Tipp: Kennzeichnen Sie Ihr Dokument immer eindeutig. Verwenden Sie 'Unverbindlicher Kostenvoranschlag', wenn Sie sich Preisflexibilität bewahren wollen.</t>
  </si>
  <si>
    <t xml:space="preserve">Leistungskatalog – Standardpositionen &amp; Stundensätze</t>
  </si>
  <si>
    <t xml:space="preserve">Passen Sie die Einheitspreise Ihren aktuellen Kosten an (blaue Felder). Nutzen Sie diesen Katalog zur Befüllung des Kostenvoranschlags.</t>
  </si>
  <si>
    <t xml:space="preserve">Kategorie</t>
  </si>
  <si>
    <t xml:space="preserve">MAT-01</t>
  </si>
  <si>
    <t xml:space="preserve">Standardmaterial A (Bauholz, etc.)</t>
  </si>
  <si>
    <t xml:space="preserve">Material</t>
  </si>
  <si>
    <t xml:space="preserve">MAT-02</t>
  </si>
  <si>
    <t xml:space="preserve">Dämmmaterial (z.B. Mineralwolle)</t>
  </si>
  <si>
    <t xml:space="preserve">MAT-03</t>
  </si>
  <si>
    <t xml:space="preserve">Farbe / Anstrichmittel</t>
  </si>
  <si>
    <t xml:space="preserve">Ltr</t>
  </si>
  <si>
    <t xml:space="preserve">MAT-04</t>
  </si>
  <si>
    <t xml:space="preserve">Befestigungsmaterial (Schrauben etc.)</t>
  </si>
  <si>
    <t xml:space="preserve">MAT-05</t>
  </si>
  <si>
    <t xml:space="preserve">Elektromaterial (Kabel, Dosen)</t>
  </si>
  <si>
    <t xml:space="preserve">m</t>
  </si>
  <si>
    <t xml:space="preserve">LHN-01</t>
  </si>
  <si>
    <t xml:space="preserve">Facharbeit / Montage</t>
  </si>
  <si>
    <t xml:space="preserve">Lohnkosten</t>
  </si>
  <si>
    <t xml:space="preserve">LHN-02</t>
  </si>
  <si>
    <t xml:space="preserve">Hilfsarbeit / Transport intern</t>
  </si>
  <si>
    <t xml:space="preserve">LHN-03</t>
  </si>
  <si>
    <t xml:space="preserve">Projektleitung / Bauleitung</t>
  </si>
  <si>
    <t xml:space="preserve">LHN-04</t>
  </si>
  <si>
    <t xml:space="preserve">Planung / Zeichnung / CAD</t>
  </si>
  <si>
    <t xml:space="preserve">LHN-05</t>
  </si>
  <si>
    <t xml:space="preserve">Reinigungsarbeiten / Entsorgung</t>
  </si>
  <si>
    <t xml:space="preserve">FRD-01</t>
  </si>
  <si>
    <t xml:space="preserve">Fremdleistung</t>
  </si>
  <si>
    <t xml:space="preserve">FRD-02</t>
  </si>
  <si>
    <t xml:space="preserve">Sanitär (Subunternehmer)</t>
  </si>
  <si>
    <t xml:space="preserve">FRD-03</t>
  </si>
  <si>
    <t xml:space="preserve">Gerüstbau (Miete)</t>
  </si>
  <si>
    <t xml:space="preserve">Woche</t>
  </si>
  <si>
    <t xml:space="preserve">FRD-04</t>
  </si>
  <si>
    <t xml:space="preserve">Kranmiete / Maschinenmiete</t>
  </si>
  <si>
    <t xml:space="preserve">Tag</t>
  </si>
  <si>
    <t xml:space="preserve">FRD-05</t>
  </si>
  <si>
    <t xml:space="preserve">Materiallieferung / Spedition</t>
  </si>
  <si>
    <t xml:space="preserve">Stundensatz-Kalkulator</t>
  </si>
  <si>
    <t xml:space="preserve">Jahresgehalt / Lohnkosten brutto (€)</t>
  </si>
  <si>
    <t xml:space="preserve">Produktive Arbeitstage / Jahr</t>
  </si>
  <si>
    <t xml:space="preserve">Arbeitsstunden / Tag</t>
  </si>
  <si>
    <t xml:space="preserve">Gemeinkostenzuschlag (%)</t>
  </si>
  <si>
    <t xml:space="preserve">Gewinnaufschlag (%)</t>
  </si>
  <si>
    <t xml:space="preserve">Kostenpreis / Stunde (netto)</t>
  </si>
  <si>
    <t xml:space="preserve">Angebotsstundensatz (netto)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</si>
</sst>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;\(#,##0.00\);\-"/>
    <numFmt numFmtId="166" formatCode="#,##0.00&quot; €&quot;;\(#,##0.00&quot; €)&quot;;\-"/>
    <numFmt numFmtId="167" formatCode="0.0%;0.0%;\-"/>
    <numFmt numFmtId="168" formatCode="#,##0&quot; €&quot;;\(#,##0&quot; €)&quot;;\-"/>
    <numFmt numFmtId="169" formatCode="#,##0"/>
    <numFmt numFmtId="170" formatCode="#,##0.0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8"/>
      <color rgb="FFF0C040"/>
      <name val="Arial"/>
      <family val="0"/>
      <charset val="1"/>
    </font>
    <font>
      <i val="true"/>
      <sz val="9"/>
      <color rgb="FFD6E4F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3"/>
      <color rgb="FFF0C04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1F3864"/>
      <name val="Arial"/>
      <family val="0"/>
      <charset val="1"/>
    </font>
    <font>
      <b val="true"/>
      <sz val="11"/>
      <color rgb="FFF0C04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i val="true"/>
      <sz val="9"/>
      <color rgb="FF1F3864"/>
      <name val="Arial"/>
      <family val="0"/>
      <charset val="1"/>
    </font>
    <font>
      <sz val="9"/>
      <color rgb="FF1F3864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FA3"/>
        <bgColor rgb="FF2980B9"/>
      </patternFill>
    </fill>
    <fill>
      <patternFill patternType="solid">
        <fgColor rgb="FFF2F3F4"/>
        <bgColor rgb="FFFFF3E0"/>
      </patternFill>
    </fill>
    <fill>
      <patternFill patternType="solid">
        <fgColor rgb="FFD6E4F0"/>
        <bgColor rgb="FFD5F5E3"/>
      </patternFill>
    </fill>
    <fill>
      <patternFill patternType="solid">
        <fgColor rgb="FF2980B9"/>
        <bgColor rgb="FF2E5FA3"/>
      </patternFill>
    </fill>
    <fill>
      <patternFill patternType="solid">
        <fgColor rgb="FFFFFFFF"/>
        <bgColor rgb="FFF2F3F4"/>
      </patternFill>
    </fill>
    <fill>
      <patternFill patternType="solid">
        <fgColor rgb="FFFDEBD0"/>
        <bgColor rgb="FFFFF3E0"/>
      </patternFill>
    </fill>
    <fill>
      <patternFill patternType="solid">
        <fgColor rgb="FF1E8449"/>
        <bgColor rgb="FF008080"/>
      </patternFill>
    </fill>
    <fill>
      <patternFill patternType="solid">
        <fgColor rgb="FFD5F5E3"/>
        <bgColor rgb="FFD6E4F0"/>
      </patternFill>
    </fill>
    <fill>
      <patternFill patternType="solid">
        <fgColor rgb="FFFFF9C4"/>
        <bgColor rgb="FFFFF3E0"/>
      </patternFill>
    </fill>
    <fill>
      <patternFill patternType="solid">
        <fgColor rgb="FFE67E22"/>
        <bgColor rgb="FFFF9900"/>
      </patternFill>
    </fill>
    <fill>
      <patternFill patternType="solid">
        <fgColor rgb="FFFFF3E0"/>
        <bgColor rgb="FFFDEBD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9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9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9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7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8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3" fillId="9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1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5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9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7" fillId="9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1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0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1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8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2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4" fillId="1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9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7" fillId="9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980B9"/>
      <rgbColor rgb="FFC0C0C0"/>
      <rgbColor rgb="FF808080"/>
      <rgbColor rgb="FF9999FF"/>
      <rgbColor rgb="FF993366"/>
      <rgbColor rgb="FFFFF9C4"/>
      <rgbColor rgb="FFF2F3F4"/>
      <rgbColor rgb="FF660066"/>
      <rgbColor rgb="FFFF8080"/>
      <rgbColor rgb="FF2E5FA3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3E0"/>
      <rgbColor rgb="FFD5F5E3"/>
      <rgbColor rgb="FFFDEBD0"/>
      <rgbColor rgb="FF99CCFF"/>
      <rgbColor rgb="FFFF99CC"/>
      <rgbColor rgb="FFCC99FF"/>
      <rgbColor rgb="FFFFCC99"/>
      <rgbColor rgb="FF3366FF"/>
      <rgbColor rgb="FF33CCCC"/>
      <rgbColor rgb="FF99CC00"/>
      <rgbColor rgb="FFF0C040"/>
      <rgbColor rgb="FFFF9900"/>
      <rgbColor rgb="FFE67E22"/>
      <rgbColor rgb="FF666666"/>
      <rgbColor rgb="FF969696"/>
      <rgbColor rgb="FF1F3864"/>
      <rgbColor rgb="FF1E8449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6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3" min="3" style="0" width="34"/>
    <col collapsed="false" customWidth="true" hidden="false" outlineLevel="0" max="4" min="4" style="0" width="10"/>
    <col collapsed="false" customWidth="true" hidden="false" outlineLevel="0" max="5" min="5" style="0" width="9"/>
    <col collapsed="false" customWidth="true" hidden="false" outlineLevel="0" max="7" min="6" style="0" width="14"/>
    <col collapsed="false" customWidth="true" hidden="false" outlineLevel="0" max="8" min="8" style="0" width="4"/>
  </cols>
  <sheetData>
    <row r="1" customFormat="false" ht="7.5" hidden="false" customHeight="true" outlineLevel="0" collapsed="false">
      <c r="B1" s="1"/>
      <c r="C1" s="1"/>
      <c r="D1" s="1"/>
      <c r="E1" s="1"/>
      <c r="F1" s="1"/>
      <c r="G1" s="1"/>
    </row>
    <row r="2" customFormat="false" ht="37.5" hidden="false" customHeight="true" outlineLevel="0" collapsed="false">
      <c r="B2" s="2" t="s">
        <v>0</v>
      </c>
      <c r="C2" s="2"/>
      <c r="D2" s="2"/>
      <c r="E2" s="3" t="s">
        <v>1</v>
      </c>
      <c r="F2" s="3"/>
      <c r="G2" s="3"/>
    </row>
    <row r="3" customFormat="false" ht="15.75" hidden="false" customHeight="true" outlineLevel="0" collapsed="false">
      <c r="B3" s="4" t="s">
        <v>2</v>
      </c>
      <c r="C3" s="4"/>
      <c r="D3" s="4"/>
      <c r="E3" s="5"/>
      <c r="F3" s="5"/>
      <c r="G3" s="5"/>
    </row>
    <row r="4" customFormat="false" ht="6" hidden="false" customHeight="true" outlineLevel="0" collapsed="false">
      <c r="B4" s="6"/>
      <c r="C4" s="6"/>
      <c r="D4" s="6"/>
      <c r="E4" s="6"/>
      <c r="F4" s="6"/>
      <c r="G4" s="6"/>
    </row>
    <row r="5" customFormat="false" ht="6" hidden="false" customHeight="true" outlineLevel="0" collapsed="false"/>
    <row r="6" customFormat="false" ht="15" hidden="false" customHeight="true" outlineLevel="0" collapsed="false">
      <c r="B6" s="7" t="s">
        <v>3</v>
      </c>
      <c r="C6" s="8"/>
      <c r="D6" s="8"/>
      <c r="E6" s="7" t="s">
        <v>4</v>
      </c>
      <c r="F6" s="9" t="s">
        <v>5</v>
      </c>
      <c r="G6" s="9"/>
    </row>
    <row r="7" customFormat="false" ht="15" hidden="false" customHeight="true" outlineLevel="0" collapsed="false">
      <c r="B7" s="10" t="s">
        <v>6</v>
      </c>
      <c r="C7" s="8"/>
      <c r="D7" s="8"/>
      <c r="E7" s="7" t="s">
        <v>7</v>
      </c>
      <c r="F7" s="9" t="str">
        <f aca="true">TEXT(TODAY(),"TT.MM.JJJJ")</f>
        <v>TT.04.JJJJ</v>
      </c>
      <c r="G7" s="9"/>
    </row>
    <row r="8" customFormat="false" ht="15" hidden="false" customHeight="true" outlineLevel="0" collapsed="false">
      <c r="B8" s="10" t="s">
        <v>8</v>
      </c>
      <c r="C8" s="8"/>
      <c r="D8" s="8"/>
      <c r="E8" s="7" t="s">
        <v>9</v>
      </c>
      <c r="F8" s="9" t="str">
        <f aca="true">TEXT(TODAY()+30,"TT.MM.JJJJ")</f>
        <v>TT.05.JJJJ</v>
      </c>
      <c r="G8" s="9"/>
    </row>
    <row r="9" customFormat="false" ht="15" hidden="false" customHeight="true" outlineLevel="0" collapsed="false">
      <c r="B9" s="10" t="s">
        <v>10</v>
      </c>
      <c r="C9" s="8"/>
      <c r="D9" s="8"/>
      <c r="E9" s="7" t="s">
        <v>11</v>
      </c>
      <c r="F9" s="9" t="s">
        <v>12</v>
      </c>
      <c r="G9" s="9"/>
    </row>
    <row r="10" customFormat="false" ht="15" hidden="false" customHeight="true" outlineLevel="0" collapsed="false">
      <c r="B10" s="10" t="s">
        <v>13</v>
      </c>
      <c r="C10" s="8"/>
      <c r="D10" s="8"/>
      <c r="E10" s="7" t="s">
        <v>14</v>
      </c>
      <c r="F10" s="9" t="s">
        <v>15</v>
      </c>
      <c r="G10" s="9"/>
    </row>
    <row r="11" customFormat="false" ht="7.5" hidden="false" customHeight="true" outlineLevel="0" collapsed="false"/>
    <row r="12" customFormat="false" ht="13.5" hidden="false" customHeight="true" outlineLevel="0" collapsed="false">
      <c r="B12" s="11" t="s">
        <v>16</v>
      </c>
      <c r="C12" s="11"/>
      <c r="D12" s="11"/>
      <c r="E12" s="11"/>
      <c r="F12" s="11"/>
      <c r="G12" s="11"/>
    </row>
    <row r="13" customFormat="false" ht="15" hidden="false" customHeight="true" outlineLevel="0" collapsed="false">
      <c r="B13" s="12" t="s">
        <v>17</v>
      </c>
      <c r="C13" s="13" t="s">
        <v>18</v>
      </c>
      <c r="D13" s="13"/>
      <c r="E13" s="13"/>
      <c r="F13" s="13"/>
      <c r="G13" s="13"/>
    </row>
    <row r="14" customFormat="false" ht="15" hidden="false" customHeight="true" outlineLevel="0" collapsed="false">
      <c r="B14" s="7" t="s">
        <v>19</v>
      </c>
      <c r="C14" s="14" t="s">
        <v>20</v>
      </c>
      <c r="D14" s="14"/>
      <c r="E14" s="14"/>
      <c r="F14" s="14"/>
      <c r="G14" s="14"/>
    </row>
    <row r="15" customFormat="false" ht="15" hidden="false" customHeight="true" outlineLevel="0" collapsed="false">
      <c r="B15" s="12" t="s">
        <v>21</v>
      </c>
      <c r="C15" s="13" t="s">
        <v>22</v>
      </c>
      <c r="D15" s="13"/>
      <c r="E15" s="13"/>
      <c r="F15" s="13"/>
      <c r="G15" s="13"/>
    </row>
    <row r="16" customFormat="false" ht="15" hidden="false" customHeight="true" outlineLevel="0" collapsed="false">
      <c r="B16" s="7" t="s">
        <v>23</v>
      </c>
      <c r="C16" s="14" t="s">
        <v>24</v>
      </c>
      <c r="D16" s="14"/>
      <c r="E16" s="14"/>
      <c r="F16" s="14"/>
      <c r="G16" s="14"/>
    </row>
    <row r="17" customFormat="false" ht="15" hidden="false" customHeight="true" outlineLevel="0" collapsed="false">
      <c r="B17" s="12" t="s">
        <v>25</v>
      </c>
      <c r="C17" s="13" t="s">
        <v>26</v>
      </c>
      <c r="D17" s="13"/>
      <c r="E17" s="13"/>
      <c r="F17" s="13"/>
      <c r="G17" s="13"/>
    </row>
    <row r="18" customFormat="false" ht="9.75" hidden="false" customHeight="true" outlineLevel="0" collapsed="false"/>
    <row r="19" customFormat="false" ht="13.5" hidden="false" customHeight="true" outlineLevel="0" collapsed="false">
      <c r="B19" s="11" t="s">
        <v>27</v>
      </c>
      <c r="C19" s="11"/>
      <c r="D19" s="11"/>
      <c r="E19" s="11"/>
      <c r="F19" s="11"/>
      <c r="G19" s="11"/>
    </row>
    <row r="20" customFormat="false" ht="39.75" hidden="false" customHeight="true" outlineLevel="0" collapsed="false">
      <c r="B20" s="15" t="s">
        <v>28</v>
      </c>
      <c r="C20" s="15"/>
      <c r="D20" s="15"/>
      <c r="E20" s="15"/>
      <c r="F20" s="15"/>
      <c r="G20" s="15"/>
    </row>
    <row r="21" customFormat="false" ht="9.75" hidden="false" customHeight="true" outlineLevel="0" collapsed="false"/>
    <row r="22" customFormat="false" ht="19.5" hidden="false" customHeight="true" outlineLevel="0" collapsed="false">
      <c r="B22" s="16" t="s">
        <v>29</v>
      </c>
      <c r="C22" s="16" t="s">
        <v>30</v>
      </c>
      <c r="D22" s="16" t="s">
        <v>31</v>
      </c>
      <c r="E22" s="16" t="s">
        <v>32</v>
      </c>
      <c r="F22" s="16" t="s">
        <v>33</v>
      </c>
      <c r="G22" s="16" t="s">
        <v>34</v>
      </c>
    </row>
    <row r="23" customFormat="false" ht="15.75" hidden="false" customHeight="true" outlineLevel="0" collapsed="false">
      <c r="B23" s="17" t="s">
        <v>35</v>
      </c>
      <c r="C23" s="17"/>
      <c r="D23" s="17"/>
      <c r="E23" s="17"/>
      <c r="F23" s="17"/>
      <c r="G23" s="17"/>
    </row>
    <row r="24" customFormat="false" ht="15.75" hidden="false" customHeight="true" outlineLevel="0" collapsed="false">
      <c r="B24" s="18" t="s">
        <v>36</v>
      </c>
      <c r="C24" s="19" t="s">
        <v>37</v>
      </c>
      <c r="D24" s="20" t="n">
        <v>10</v>
      </c>
      <c r="E24" s="21" t="s">
        <v>38</v>
      </c>
      <c r="F24" s="22" t="n">
        <v>25</v>
      </c>
      <c r="G24" s="23" t="n">
        <f aca="false">D24*F24</f>
        <v>250</v>
      </c>
    </row>
    <row r="25" customFormat="false" ht="15.75" hidden="false" customHeight="true" outlineLevel="0" collapsed="false">
      <c r="B25" s="24" t="s">
        <v>39</v>
      </c>
      <c r="C25" s="25" t="s">
        <v>40</v>
      </c>
      <c r="D25" s="26" t="n">
        <v>5</v>
      </c>
      <c r="E25" s="27" t="s">
        <v>41</v>
      </c>
      <c r="F25" s="28" t="n">
        <v>48</v>
      </c>
      <c r="G25" s="29" t="n">
        <f aca="false">D25*F25</f>
        <v>240</v>
      </c>
    </row>
    <row r="26" customFormat="false" ht="15.75" hidden="false" customHeight="true" outlineLevel="0" collapsed="false">
      <c r="B26" s="18" t="s">
        <v>42</v>
      </c>
      <c r="C26" s="19" t="s">
        <v>43</v>
      </c>
      <c r="D26" s="20" t="n">
        <v>1</v>
      </c>
      <c r="E26" s="21" t="s">
        <v>44</v>
      </c>
      <c r="F26" s="22" t="n">
        <v>120</v>
      </c>
      <c r="G26" s="23" t="n">
        <f aca="false">D26*F26</f>
        <v>120</v>
      </c>
    </row>
    <row r="27" customFormat="false" ht="15.75" hidden="false" customHeight="true" outlineLevel="0" collapsed="false">
      <c r="B27" s="30" t="s">
        <v>45</v>
      </c>
      <c r="C27" s="30"/>
      <c r="D27" s="30"/>
      <c r="E27" s="30"/>
      <c r="F27" s="30"/>
      <c r="G27" s="31" t="n">
        <f aca="false">SUM(G24,G25,G26)</f>
        <v>610</v>
      </c>
    </row>
    <row r="28" customFormat="false" ht="15.75" hidden="false" customHeight="true" outlineLevel="0" collapsed="false">
      <c r="B28" s="17" t="s">
        <v>46</v>
      </c>
      <c r="C28" s="17"/>
      <c r="D28" s="17"/>
      <c r="E28" s="17"/>
      <c r="F28" s="17"/>
      <c r="G28" s="17"/>
    </row>
    <row r="29" customFormat="false" ht="15.75" hidden="false" customHeight="true" outlineLevel="0" collapsed="false">
      <c r="B29" s="18" t="s">
        <v>47</v>
      </c>
      <c r="C29" s="19" t="s">
        <v>48</v>
      </c>
      <c r="D29" s="20" t="n">
        <v>8</v>
      </c>
      <c r="E29" s="21" t="s">
        <v>49</v>
      </c>
      <c r="F29" s="22" t="n">
        <v>65</v>
      </c>
      <c r="G29" s="23" t="n">
        <f aca="false">D29*F29</f>
        <v>520</v>
      </c>
    </row>
    <row r="30" customFormat="false" ht="15.75" hidden="false" customHeight="true" outlineLevel="0" collapsed="false">
      <c r="B30" s="24" t="s">
        <v>50</v>
      </c>
      <c r="C30" s="25" t="s">
        <v>51</v>
      </c>
      <c r="D30" s="26" t="n">
        <v>4</v>
      </c>
      <c r="E30" s="27" t="s">
        <v>49</v>
      </c>
      <c r="F30" s="28" t="n">
        <v>45</v>
      </c>
      <c r="G30" s="29" t="n">
        <f aca="false">D30*F30</f>
        <v>180</v>
      </c>
    </row>
    <row r="31" customFormat="false" ht="15.75" hidden="false" customHeight="true" outlineLevel="0" collapsed="false">
      <c r="B31" s="18" t="s">
        <v>52</v>
      </c>
      <c r="C31" s="19" t="s">
        <v>53</v>
      </c>
      <c r="D31" s="20" t="n">
        <v>2</v>
      </c>
      <c r="E31" s="21" t="s">
        <v>49</v>
      </c>
      <c r="F31" s="22" t="n">
        <v>90</v>
      </c>
      <c r="G31" s="23" t="n">
        <f aca="false">D31*F31</f>
        <v>180</v>
      </c>
    </row>
    <row r="32" customFormat="false" ht="15.75" hidden="false" customHeight="true" outlineLevel="0" collapsed="false">
      <c r="B32" s="30" t="s">
        <v>54</v>
      </c>
      <c r="C32" s="30"/>
      <c r="D32" s="30"/>
      <c r="E32" s="30"/>
      <c r="F32" s="30"/>
      <c r="G32" s="31" t="n">
        <f aca="false">SUM(G29,G30,G31)</f>
        <v>880</v>
      </c>
    </row>
    <row r="33" customFormat="false" ht="15.75" hidden="false" customHeight="true" outlineLevel="0" collapsed="false">
      <c r="B33" s="17" t="s">
        <v>55</v>
      </c>
      <c r="C33" s="17"/>
      <c r="D33" s="17"/>
      <c r="E33" s="17"/>
      <c r="F33" s="17"/>
      <c r="G33" s="17"/>
    </row>
    <row r="34" customFormat="false" ht="15.75" hidden="false" customHeight="true" outlineLevel="0" collapsed="false">
      <c r="B34" s="18" t="s">
        <v>56</v>
      </c>
      <c r="C34" s="19" t="s">
        <v>57</v>
      </c>
      <c r="D34" s="20" t="n">
        <v>1</v>
      </c>
      <c r="E34" s="21" t="s">
        <v>44</v>
      </c>
      <c r="F34" s="22" t="n">
        <v>350</v>
      </c>
      <c r="G34" s="23" t="n">
        <f aca="false">D34*F34</f>
        <v>350</v>
      </c>
    </row>
    <row r="35" customFormat="false" ht="15.75" hidden="false" customHeight="true" outlineLevel="0" collapsed="false">
      <c r="B35" s="24" t="s">
        <v>58</v>
      </c>
      <c r="C35" s="25" t="s">
        <v>59</v>
      </c>
      <c r="D35" s="26" t="n">
        <v>1</v>
      </c>
      <c r="E35" s="27" t="s">
        <v>44</v>
      </c>
      <c r="F35" s="28" t="n">
        <v>80</v>
      </c>
      <c r="G35" s="29" t="n">
        <f aca="false">D35*F35</f>
        <v>80</v>
      </c>
    </row>
    <row r="36" customFormat="false" ht="15.75" hidden="false" customHeight="true" outlineLevel="0" collapsed="false">
      <c r="B36" s="30" t="s">
        <v>60</v>
      </c>
      <c r="C36" s="30"/>
      <c r="D36" s="30"/>
      <c r="E36" s="30"/>
      <c r="F36" s="30"/>
      <c r="G36" s="31" t="n">
        <f aca="false">SUM(G34,G35)</f>
        <v>430</v>
      </c>
    </row>
    <row r="38" customFormat="false" ht="15.75" hidden="false" customHeight="true" outlineLevel="0" collapsed="false">
      <c r="B38" s="32" t="s">
        <v>61</v>
      </c>
      <c r="C38" s="32"/>
      <c r="D38" s="32"/>
      <c r="E38" s="32"/>
      <c r="F38" s="32"/>
      <c r="G38" s="33" t="n">
        <f aca="false">G27</f>
        <v>610</v>
      </c>
    </row>
    <row r="39" customFormat="false" ht="15.75" hidden="false" customHeight="true" outlineLevel="0" collapsed="false">
      <c r="B39" s="32" t="s">
        <v>62</v>
      </c>
      <c r="C39" s="32"/>
      <c r="D39" s="32"/>
      <c r="E39" s="32"/>
      <c r="F39" s="32"/>
      <c r="G39" s="33" t="n">
        <f aca="false">G32</f>
        <v>880</v>
      </c>
    </row>
    <row r="40" customFormat="false" ht="15.75" hidden="false" customHeight="true" outlineLevel="0" collapsed="false">
      <c r="B40" s="32" t="s">
        <v>63</v>
      </c>
      <c r="C40" s="32"/>
      <c r="D40" s="32"/>
      <c r="E40" s="32"/>
      <c r="F40" s="32"/>
      <c r="G40" s="33" t="n">
        <f aca="false">G36</f>
        <v>430</v>
      </c>
    </row>
    <row r="41" customFormat="false" ht="15.75" hidden="false" customHeight="true" outlineLevel="0" collapsed="false">
      <c r="B41" s="34"/>
      <c r="C41" s="34"/>
      <c r="D41" s="34"/>
      <c r="E41" s="34"/>
      <c r="F41" s="34"/>
    </row>
    <row r="42" customFormat="false" ht="15.75" hidden="false" customHeight="true" outlineLevel="0" collapsed="false">
      <c r="B42" s="35" t="s">
        <v>64</v>
      </c>
      <c r="C42" s="35"/>
      <c r="D42" s="35"/>
      <c r="E42" s="35"/>
      <c r="F42" s="35"/>
      <c r="G42" s="31" t="n">
        <f aca="false">G27+G32+G36</f>
        <v>1920</v>
      </c>
    </row>
    <row r="43" customFormat="false" ht="15.75" hidden="false" customHeight="true" outlineLevel="0" collapsed="false">
      <c r="B43" s="34"/>
      <c r="C43" s="34"/>
      <c r="D43" s="34"/>
      <c r="E43" s="34"/>
      <c r="F43" s="34"/>
    </row>
    <row r="44" customFormat="false" ht="15.75" hidden="false" customHeight="true" outlineLevel="0" collapsed="false">
      <c r="B44" s="36" t="s">
        <v>65</v>
      </c>
      <c r="C44" s="36"/>
      <c r="D44" s="36"/>
      <c r="E44" s="37" t="n">
        <v>0.15</v>
      </c>
      <c r="F44" s="37"/>
      <c r="G44" s="38" t="n">
        <f aca="false">G42*E44</f>
        <v>288</v>
      </c>
    </row>
    <row r="45" customFormat="false" ht="15.75" hidden="false" customHeight="true" outlineLevel="0" collapsed="false">
      <c r="B45" s="36" t="s">
        <v>66</v>
      </c>
      <c r="C45" s="36"/>
      <c r="D45" s="36"/>
      <c r="E45" s="37" t="n">
        <v>0.1</v>
      </c>
      <c r="F45" s="37"/>
      <c r="G45" s="38" t="n">
        <f aca="false">(G42+G44)*E45</f>
        <v>220.8</v>
      </c>
    </row>
    <row r="46" customFormat="false" ht="15.75" hidden="false" customHeight="true" outlineLevel="0" collapsed="false">
      <c r="B46" s="36" t="s">
        <v>67</v>
      </c>
      <c r="C46" s="36"/>
      <c r="D46" s="36"/>
      <c r="E46" s="37" t="n">
        <v>0</v>
      </c>
      <c r="F46" s="37"/>
      <c r="G46" s="38" t="n">
        <f aca="false">-(G42+G44+G45)*E46</f>
        <v>-0</v>
      </c>
    </row>
    <row r="47" customFormat="false" ht="19.5" hidden="false" customHeight="true" outlineLevel="0" collapsed="false">
      <c r="B47" s="39" t="s">
        <v>68</v>
      </c>
      <c r="C47" s="39"/>
      <c r="D47" s="39"/>
      <c r="E47" s="39"/>
      <c r="F47" s="39"/>
      <c r="G47" s="40" t="n">
        <f aca="false">G42+G44+G45+G46</f>
        <v>2428.8</v>
      </c>
    </row>
    <row r="48" customFormat="false" ht="15.75" hidden="false" customHeight="true" outlineLevel="0" collapsed="false">
      <c r="B48" s="41" t="s">
        <v>69</v>
      </c>
      <c r="C48" s="41"/>
      <c r="D48" s="41"/>
      <c r="E48" s="42" t="n">
        <v>0.19</v>
      </c>
      <c r="F48" s="42"/>
      <c r="G48" s="43" t="n">
        <f aca="false">G47*E48</f>
        <v>461.472</v>
      </c>
    </row>
    <row r="49" customFormat="false" ht="21.75" hidden="false" customHeight="true" outlineLevel="0" collapsed="false">
      <c r="B49" s="44" t="s">
        <v>70</v>
      </c>
      <c r="C49" s="44"/>
      <c r="D49" s="44"/>
      <c r="E49" s="44"/>
      <c r="F49" s="44"/>
      <c r="G49" s="45" t="n">
        <f aca="false">G47+G48</f>
        <v>2890.272</v>
      </c>
    </row>
    <row r="51" customFormat="false" ht="13.5" hidden="false" customHeight="true" outlineLevel="0" collapsed="false">
      <c r="B51" s="11" t="s">
        <v>71</v>
      </c>
      <c r="C51" s="11"/>
      <c r="D51" s="11"/>
      <c r="E51" s="11"/>
      <c r="F51" s="11"/>
      <c r="G51" s="11"/>
    </row>
    <row r="52" customFormat="false" ht="13.5" hidden="false" customHeight="true" outlineLevel="0" collapsed="false">
      <c r="B52" s="7" t="s">
        <v>72</v>
      </c>
      <c r="C52" s="14" t="s">
        <v>73</v>
      </c>
      <c r="D52" s="14"/>
      <c r="E52" s="14"/>
      <c r="F52" s="14"/>
      <c r="G52" s="14"/>
    </row>
    <row r="53" customFormat="false" ht="13.5" hidden="false" customHeight="true" outlineLevel="0" collapsed="false">
      <c r="B53" s="7" t="s">
        <v>74</v>
      </c>
      <c r="C53" s="14" t="s">
        <v>75</v>
      </c>
      <c r="D53" s="14"/>
      <c r="E53" s="14"/>
      <c r="F53" s="14"/>
      <c r="G53" s="14"/>
    </row>
    <row r="54" customFormat="false" ht="13.5" hidden="false" customHeight="true" outlineLevel="0" collapsed="false">
      <c r="B54" s="7" t="s">
        <v>76</v>
      </c>
      <c r="C54" s="14" t="s">
        <v>77</v>
      </c>
      <c r="D54" s="14"/>
      <c r="E54" s="14"/>
      <c r="F54" s="14"/>
      <c r="G54" s="14"/>
    </row>
    <row r="56" customFormat="false" ht="13.5" hidden="false" customHeight="true" outlineLevel="0" collapsed="false">
      <c r="B56" s="11" t="s">
        <v>78</v>
      </c>
      <c r="C56" s="11"/>
      <c r="D56" s="11"/>
      <c r="E56" s="11"/>
      <c r="F56" s="11"/>
      <c r="G56" s="11"/>
    </row>
    <row r="57" customFormat="false" ht="13.5" hidden="false" customHeight="true" outlineLevel="0" collapsed="false">
      <c r="B57" s="46" t="s">
        <v>79</v>
      </c>
      <c r="C57" s="46"/>
      <c r="D57" s="46"/>
      <c r="E57" s="46"/>
      <c r="F57" s="46"/>
      <c r="G57" s="46"/>
    </row>
    <row r="58" customFormat="false" ht="13.5" hidden="false" customHeight="true" outlineLevel="0" collapsed="false">
      <c r="B58" s="46" t="s">
        <v>80</v>
      </c>
      <c r="C58" s="46"/>
      <c r="D58" s="46"/>
      <c r="E58" s="46"/>
      <c r="F58" s="46"/>
      <c r="G58" s="46"/>
    </row>
    <row r="59" customFormat="false" ht="13.5" hidden="false" customHeight="true" outlineLevel="0" collapsed="false">
      <c r="B59" s="46" t="s">
        <v>81</v>
      </c>
      <c r="C59" s="46"/>
      <c r="D59" s="46"/>
      <c r="E59" s="46"/>
      <c r="F59" s="46"/>
      <c r="G59" s="46"/>
    </row>
    <row r="60" customFormat="false" ht="13.5" hidden="false" customHeight="true" outlineLevel="0" collapsed="false">
      <c r="B60" s="46" t="s">
        <v>82</v>
      </c>
      <c r="C60" s="46"/>
      <c r="D60" s="46"/>
      <c r="E60" s="46"/>
      <c r="F60" s="46"/>
      <c r="G60" s="46"/>
    </row>
    <row r="62" customFormat="false" ht="13.5" hidden="false" customHeight="true" outlineLevel="0" collapsed="false">
      <c r="B62" s="47" t="s">
        <v>83</v>
      </c>
      <c r="C62" s="47"/>
      <c r="D62" s="47"/>
      <c r="E62" s="47"/>
      <c r="F62" s="47"/>
      <c r="G62" s="47"/>
    </row>
  </sheetData>
  <mergeCells count="54">
    <mergeCell ref="B1:G1"/>
    <mergeCell ref="B2:D2"/>
    <mergeCell ref="E2:G2"/>
    <mergeCell ref="B3:D3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B12:G12"/>
    <mergeCell ref="C13:G13"/>
    <mergeCell ref="C14:G14"/>
    <mergeCell ref="C15:G15"/>
    <mergeCell ref="C16:G16"/>
    <mergeCell ref="C17:G17"/>
    <mergeCell ref="B19:G19"/>
    <mergeCell ref="B20:G20"/>
    <mergeCell ref="B23:G23"/>
    <mergeCell ref="B27:F27"/>
    <mergeCell ref="B28:G28"/>
    <mergeCell ref="B32:F32"/>
    <mergeCell ref="B33:G33"/>
    <mergeCell ref="B36:F36"/>
    <mergeCell ref="B38:F38"/>
    <mergeCell ref="B39:F39"/>
    <mergeCell ref="B40:F40"/>
    <mergeCell ref="B41:F41"/>
    <mergeCell ref="B42:F42"/>
    <mergeCell ref="B43:F43"/>
    <mergeCell ref="B44:D44"/>
    <mergeCell ref="E44:F44"/>
    <mergeCell ref="B45:D45"/>
    <mergeCell ref="E45:F45"/>
    <mergeCell ref="B46:D46"/>
    <mergeCell ref="E46:F46"/>
    <mergeCell ref="B47:F47"/>
    <mergeCell ref="B48:D48"/>
    <mergeCell ref="E48:F48"/>
    <mergeCell ref="B49:F49"/>
    <mergeCell ref="B51:G51"/>
    <mergeCell ref="C52:G52"/>
    <mergeCell ref="C53:G53"/>
    <mergeCell ref="C54:G54"/>
    <mergeCell ref="B56:G56"/>
    <mergeCell ref="B57:G57"/>
    <mergeCell ref="B58:G58"/>
    <mergeCell ref="B59:G59"/>
    <mergeCell ref="B60:G60"/>
    <mergeCell ref="B62:G62"/>
  </mergeCells>
  <printOptions headings="false" gridLines="false" gridLinesSet="true" horizontalCentered="false" verticalCentered="false"/>
  <pageMargins left="0.5" right="0.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5" min="3" style="0" width="20"/>
    <col collapsed="false" customWidth="true" hidden="false" outlineLevel="0" max="6" min="6" style="0" width="3"/>
  </cols>
  <sheetData>
    <row r="1" customFormat="false" ht="7.5" hidden="false" customHeight="true" outlineLevel="0" collapsed="false">
      <c r="B1" s="1"/>
      <c r="C1" s="1"/>
      <c r="D1" s="1"/>
      <c r="E1" s="1"/>
    </row>
    <row r="2" customFormat="false" ht="36" hidden="false" customHeight="true" outlineLevel="0" collapsed="false">
      <c r="B2" s="48" t="s">
        <v>84</v>
      </c>
      <c r="C2" s="48"/>
      <c r="D2" s="48"/>
      <c r="E2" s="48"/>
    </row>
    <row r="3" customFormat="false" ht="13.5" hidden="false" customHeight="true" outlineLevel="0" collapsed="false">
      <c r="B3" s="49" t="s">
        <v>85</v>
      </c>
      <c r="C3" s="49"/>
      <c r="D3" s="49"/>
      <c r="E3" s="49"/>
    </row>
    <row r="4" customFormat="false" ht="7.5" hidden="false" customHeight="true" outlineLevel="0" collapsed="false">
      <c r="B4" s="1"/>
      <c r="C4" s="1"/>
      <c r="D4" s="1"/>
      <c r="E4" s="1"/>
    </row>
    <row r="5" customFormat="false" ht="6" hidden="false" customHeight="true" outlineLevel="0" collapsed="false"/>
    <row r="6" customFormat="false" ht="18" hidden="false" customHeight="true" outlineLevel="0" collapsed="false">
      <c r="B6" s="50" t="s">
        <v>86</v>
      </c>
      <c r="C6" s="50"/>
      <c r="D6" s="50"/>
      <c r="E6" s="50"/>
    </row>
    <row r="7" customFormat="false" ht="16.5" hidden="false" customHeight="true" outlineLevel="0" collapsed="false">
      <c r="B7" s="51" t="s">
        <v>61</v>
      </c>
      <c r="C7" s="52" t="n">
        <v>1500</v>
      </c>
      <c r="D7" s="53" t="s">
        <v>87</v>
      </c>
      <c r="E7" s="53"/>
    </row>
    <row r="8" customFormat="false" ht="16.5" hidden="false" customHeight="true" outlineLevel="0" collapsed="false">
      <c r="B8" s="54" t="s">
        <v>62</v>
      </c>
      <c r="C8" s="52" t="n">
        <v>800</v>
      </c>
      <c r="D8" s="55" t="s">
        <v>88</v>
      </c>
      <c r="E8" s="55"/>
    </row>
    <row r="9" customFormat="false" ht="16.5" hidden="false" customHeight="true" outlineLevel="0" collapsed="false">
      <c r="B9" s="51" t="s">
        <v>63</v>
      </c>
      <c r="C9" s="52" t="n">
        <v>200</v>
      </c>
      <c r="D9" s="53" t="s">
        <v>89</v>
      </c>
      <c r="E9" s="53"/>
    </row>
    <row r="10" customFormat="false" ht="16.5" hidden="false" customHeight="true" outlineLevel="0" collapsed="false">
      <c r="B10" s="54" t="s">
        <v>65</v>
      </c>
      <c r="C10" s="56" t="n">
        <v>0.15</v>
      </c>
      <c r="D10" s="55" t="s">
        <v>90</v>
      </c>
      <c r="E10" s="55"/>
    </row>
    <row r="11" customFormat="false" ht="16.5" hidden="false" customHeight="true" outlineLevel="0" collapsed="false">
      <c r="B11" s="51" t="s">
        <v>66</v>
      </c>
      <c r="C11" s="56" t="n">
        <v>0.1</v>
      </c>
      <c r="D11" s="53" t="s">
        <v>91</v>
      </c>
      <c r="E11" s="53"/>
    </row>
    <row r="12" customFormat="false" ht="16.5" hidden="false" customHeight="true" outlineLevel="0" collapsed="false">
      <c r="B12" s="54" t="s">
        <v>67</v>
      </c>
      <c r="C12" s="56" t="n">
        <v>0</v>
      </c>
      <c r="D12" s="55" t="s">
        <v>92</v>
      </c>
      <c r="E12" s="55"/>
    </row>
    <row r="13" customFormat="false" ht="16.5" hidden="false" customHeight="true" outlineLevel="0" collapsed="false">
      <c r="B13" s="51" t="s">
        <v>93</v>
      </c>
      <c r="C13" s="56" t="n">
        <v>0.19</v>
      </c>
      <c r="D13" s="53" t="s">
        <v>94</v>
      </c>
      <c r="E13" s="53"/>
    </row>
    <row r="14" customFormat="false" ht="7.5" hidden="false" customHeight="true" outlineLevel="0" collapsed="false"/>
    <row r="15" customFormat="false" ht="18" hidden="false" customHeight="true" outlineLevel="0" collapsed="false">
      <c r="B15" s="57" t="s">
        <v>95</v>
      </c>
      <c r="C15" s="57"/>
      <c r="D15" s="57"/>
      <c r="E15" s="57"/>
    </row>
    <row r="16" customFormat="false" ht="15.75" hidden="false" customHeight="true" outlineLevel="0" collapsed="false">
      <c r="B16" s="58" t="s">
        <v>64</v>
      </c>
      <c r="C16" s="58"/>
      <c r="D16" s="33" t="n">
        <f aca="false">C7+C8+C9</f>
        <v>2500</v>
      </c>
      <c r="E16" s="33"/>
    </row>
    <row r="17" customFormat="false" ht="15.75" hidden="false" customHeight="true" outlineLevel="0" collapsed="false">
      <c r="B17" s="58" t="s">
        <v>96</v>
      </c>
      <c r="C17" s="58"/>
      <c r="D17" s="33" t="n">
        <f aca="false">(C7+C8+C9)*C10</f>
        <v>375</v>
      </c>
      <c r="E17" s="33"/>
    </row>
    <row r="18" customFormat="false" ht="15.75" hidden="false" customHeight="true" outlineLevel="0" collapsed="false">
      <c r="B18" s="58" t="s">
        <v>97</v>
      </c>
      <c r="C18" s="58"/>
      <c r="D18" s="33" t="n">
        <f aca="false">(C7+C8+C9)*(1+C10)*C11</f>
        <v>287.5</v>
      </c>
      <c r="E18" s="33"/>
    </row>
    <row r="19" customFormat="false" ht="15.75" hidden="false" customHeight="true" outlineLevel="0" collapsed="false">
      <c r="B19" s="58" t="s">
        <v>98</v>
      </c>
      <c r="C19" s="58"/>
      <c r="D19" s="33" t="n">
        <f aca="false">-(C7+C8+C9)*(1+C10)*(1+C11)*C12</f>
        <v>-0</v>
      </c>
      <c r="E19" s="33"/>
    </row>
    <row r="20" customFormat="false" ht="6" hidden="false" customHeight="true" outlineLevel="0" collapsed="false"/>
    <row r="21" customFormat="false" ht="19.5" hidden="false" customHeight="true" outlineLevel="0" collapsed="false">
      <c r="B21" s="59" t="s">
        <v>99</v>
      </c>
      <c r="C21" s="59"/>
      <c r="D21" s="60" t="n">
        <f aca="false">(C7+C8+C9)*(1+C10)*(1+C11)*(1-C12)</f>
        <v>3162.5</v>
      </c>
      <c r="E21" s="60"/>
    </row>
    <row r="22" customFormat="false" ht="15.75" hidden="false" customHeight="true" outlineLevel="0" collapsed="false">
      <c r="B22" s="61" t="s">
        <v>100</v>
      </c>
      <c r="C22" s="61"/>
      <c r="D22" s="43" t="n">
        <f aca="false">(C7+C8+C9)*(1+C10)*(1+C11)*(1-C12)*C13</f>
        <v>600.875</v>
      </c>
      <c r="E22" s="43"/>
    </row>
    <row r="23" customFormat="false" ht="19.5" hidden="false" customHeight="true" outlineLevel="0" collapsed="false">
      <c r="B23" s="62" t="s">
        <v>70</v>
      </c>
      <c r="C23" s="62"/>
      <c r="D23" s="63" t="n">
        <f aca="false">(C7+C8+C9)*(1+C10)*(1+C11)*(1-C12)*(1+C13)</f>
        <v>3763.375</v>
      </c>
      <c r="E23" s="63"/>
    </row>
    <row r="25" customFormat="false" ht="18" hidden="false" customHeight="true" outlineLevel="0" collapsed="false">
      <c r="B25" s="64" t="s">
        <v>101</v>
      </c>
      <c r="C25" s="64"/>
      <c r="D25" s="64"/>
      <c r="E25" s="64"/>
    </row>
    <row r="26" customFormat="false" ht="15.75" hidden="false" customHeight="true" outlineLevel="0" collapsed="false">
      <c r="B26" s="65" t="s">
        <v>102</v>
      </c>
      <c r="C26" s="65"/>
      <c r="D26" s="38" t="n">
        <f aca="false">D21-(C7+C8+C9)</f>
        <v>662.500000000001</v>
      </c>
      <c r="E26" s="38"/>
    </row>
    <row r="27" customFormat="false" ht="15.75" hidden="false" customHeight="true" outlineLevel="0" collapsed="false">
      <c r="B27" s="65" t="s">
        <v>103</v>
      </c>
      <c r="C27" s="65"/>
      <c r="D27" s="66" t="n">
        <f aca="false">IF(D21=0,0,(D21-(C7+C8+C9))/D21)</f>
        <v>0.209486166007905</v>
      </c>
      <c r="E27" s="66"/>
    </row>
    <row r="28" customFormat="false" ht="15.75" hidden="false" customHeight="true" outlineLevel="0" collapsed="false">
      <c r="B28" s="65" t="s">
        <v>104</v>
      </c>
      <c r="C28" s="65"/>
      <c r="D28" s="38" t="n">
        <f aca="false">D21*(C11/(1+C10+C11))</f>
        <v>253</v>
      </c>
      <c r="E28" s="38"/>
    </row>
    <row r="30" customFormat="false" ht="13.5" hidden="false" customHeight="true" outlineLevel="0" collapsed="false">
      <c r="B30" s="67" t="s">
        <v>105</v>
      </c>
      <c r="C30" s="67"/>
      <c r="D30" s="67"/>
      <c r="E30" s="67"/>
    </row>
    <row r="31" customFormat="false" ht="13.5" hidden="false" customHeight="true" outlineLevel="0" collapsed="false">
      <c r="B31" s="68"/>
      <c r="C31" s="69" t="s">
        <v>106</v>
      </c>
      <c r="D31" s="69"/>
      <c r="E31" s="69"/>
    </row>
    <row r="32" customFormat="false" ht="13.5" hidden="false" customHeight="true" outlineLevel="0" collapsed="false">
      <c r="B32" s="70"/>
      <c r="C32" s="69" t="s">
        <v>107</v>
      </c>
      <c r="D32" s="69"/>
      <c r="E32" s="69"/>
    </row>
    <row r="33" customFormat="false" ht="13.5" hidden="false" customHeight="true" outlineLevel="0" collapsed="false">
      <c r="B33" s="71"/>
      <c r="C33" s="69" t="s">
        <v>108</v>
      </c>
      <c r="D33" s="69"/>
      <c r="E33" s="69"/>
    </row>
  </sheetData>
  <mergeCells count="38">
    <mergeCell ref="B1:E1"/>
    <mergeCell ref="B2:E2"/>
    <mergeCell ref="B3:E3"/>
    <mergeCell ref="B4:E4"/>
    <mergeCell ref="B6:E6"/>
    <mergeCell ref="D7:E7"/>
    <mergeCell ref="D8:E8"/>
    <mergeCell ref="D9:E9"/>
    <mergeCell ref="D10:E10"/>
    <mergeCell ref="D11:E11"/>
    <mergeCell ref="D12:E12"/>
    <mergeCell ref="D13:E13"/>
    <mergeCell ref="B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1:C21"/>
    <mergeCell ref="D21:E21"/>
    <mergeCell ref="B22:C22"/>
    <mergeCell ref="D22:E22"/>
    <mergeCell ref="B23:C23"/>
    <mergeCell ref="D23:E23"/>
    <mergeCell ref="B25:E25"/>
    <mergeCell ref="B26:C26"/>
    <mergeCell ref="D26:E26"/>
    <mergeCell ref="B27:C27"/>
    <mergeCell ref="D27:E27"/>
    <mergeCell ref="B28:C28"/>
    <mergeCell ref="D28:E28"/>
    <mergeCell ref="B30:E30"/>
    <mergeCell ref="C31:E31"/>
    <mergeCell ref="C32:E32"/>
    <mergeCell ref="C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4" min="2" style="0" width="30"/>
    <col collapsed="false" customWidth="true" hidden="false" outlineLevel="0" max="5" min="5" style="0" width="3"/>
  </cols>
  <sheetData>
    <row r="1" customFormat="false" ht="7.5" hidden="false" customHeight="true" outlineLevel="0" collapsed="false">
      <c r="B1" s="1"/>
      <c r="C1" s="1"/>
      <c r="D1" s="1"/>
    </row>
    <row r="2" customFormat="false" ht="36" hidden="false" customHeight="true" outlineLevel="0" collapsed="false">
      <c r="B2" s="72" t="s">
        <v>109</v>
      </c>
      <c r="C2" s="72"/>
      <c r="D2" s="72"/>
    </row>
    <row r="3" customFormat="false" ht="13.5" hidden="false" customHeight="true" outlineLevel="0" collapsed="false">
      <c r="B3" s="49" t="s">
        <v>110</v>
      </c>
      <c r="C3" s="49"/>
      <c r="D3" s="49"/>
    </row>
    <row r="4" customFormat="false" ht="7.5" hidden="false" customHeight="true" outlineLevel="0" collapsed="false">
      <c r="B4" s="1"/>
      <c r="C4" s="1"/>
      <c r="D4" s="1"/>
    </row>
    <row r="5" customFormat="false" ht="6" hidden="false" customHeight="true" outlineLevel="0" collapsed="false"/>
    <row r="6" customFormat="false" ht="21.75" hidden="false" customHeight="true" outlineLevel="0" collapsed="false">
      <c r="B6" s="73" t="s">
        <v>111</v>
      </c>
      <c r="C6" s="74" t="s">
        <v>112</v>
      </c>
      <c r="D6" s="75" t="s">
        <v>113</v>
      </c>
    </row>
    <row r="7" customFormat="false" ht="19.5" hidden="false" customHeight="true" outlineLevel="0" collapsed="false">
      <c r="B7" s="51" t="s">
        <v>114</v>
      </c>
      <c r="C7" s="76" t="s">
        <v>115</v>
      </c>
      <c r="D7" s="77" t="s">
        <v>116</v>
      </c>
    </row>
    <row r="8" customFormat="false" ht="19.5" hidden="false" customHeight="true" outlineLevel="0" collapsed="false">
      <c r="B8" s="54" t="s">
        <v>117</v>
      </c>
      <c r="C8" s="76" t="s">
        <v>118</v>
      </c>
      <c r="D8" s="77" t="s">
        <v>119</v>
      </c>
    </row>
    <row r="9" customFormat="false" ht="19.5" hidden="false" customHeight="true" outlineLevel="0" collapsed="false">
      <c r="B9" s="51" t="s">
        <v>120</v>
      </c>
      <c r="C9" s="76" t="s">
        <v>121</v>
      </c>
      <c r="D9" s="77" t="s">
        <v>122</v>
      </c>
    </row>
    <row r="10" customFormat="false" ht="19.5" hidden="false" customHeight="true" outlineLevel="0" collapsed="false">
      <c r="B10" s="54" t="s">
        <v>123</v>
      </c>
      <c r="C10" s="76" t="s">
        <v>124</v>
      </c>
      <c r="D10" s="77" t="s">
        <v>125</v>
      </c>
    </row>
    <row r="11" customFormat="false" ht="19.5" hidden="false" customHeight="true" outlineLevel="0" collapsed="false">
      <c r="B11" s="51" t="s">
        <v>126</v>
      </c>
      <c r="C11" s="76" t="s">
        <v>127</v>
      </c>
      <c r="D11" s="77" t="s">
        <v>128</v>
      </c>
    </row>
    <row r="12" customFormat="false" ht="19.5" hidden="false" customHeight="true" outlineLevel="0" collapsed="false">
      <c r="B12" s="54" t="s">
        <v>129</v>
      </c>
      <c r="C12" s="76" t="s">
        <v>130</v>
      </c>
      <c r="D12" s="77" t="s">
        <v>131</v>
      </c>
    </row>
    <row r="13" customFormat="false" ht="19.5" hidden="false" customHeight="true" outlineLevel="0" collapsed="false">
      <c r="B13" s="51" t="s">
        <v>132</v>
      </c>
      <c r="C13" s="76" t="s">
        <v>133</v>
      </c>
      <c r="D13" s="77" t="s">
        <v>134</v>
      </c>
    </row>
    <row r="14" customFormat="false" ht="19.5" hidden="false" customHeight="true" outlineLevel="0" collapsed="false">
      <c r="B14" s="54" t="s">
        <v>135</v>
      </c>
      <c r="C14" s="76" t="s">
        <v>136</v>
      </c>
      <c r="D14" s="77" t="s">
        <v>137</v>
      </c>
    </row>
    <row r="15" customFormat="false" ht="19.5" hidden="false" customHeight="true" outlineLevel="0" collapsed="false">
      <c r="B15" s="51" t="s">
        <v>138</v>
      </c>
      <c r="C15" s="76" t="s">
        <v>139</v>
      </c>
      <c r="D15" s="77" t="s">
        <v>140</v>
      </c>
    </row>
    <row r="16" customFormat="false" ht="19.5" hidden="false" customHeight="true" outlineLevel="0" collapsed="false">
      <c r="B16" s="54" t="s">
        <v>141</v>
      </c>
      <c r="C16" s="76" t="s">
        <v>142</v>
      </c>
      <c r="D16" s="77" t="s">
        <v>143</v>
      </c>
    </row>
    <row r="18" customFormat="false" ht="6" hidden="false" customHeight="true" outlineLevel="0" collapsed="false"/>
    <row r="19" customFormat="false" ht="18" hidden="false" customHeight="true" outlineLevel="0" collapsed="false">
      <c r="B19" s="64" t="s">
        <v>144</v>
      </c>
      <c r="C19" s="64"/>
      <c r="D19" s="64"/>
    </row>
    <row r="20" customFormat="false" ht="16.5" hidden="false" customHeight="true" outlineLevel="0" collapsed="false">
      <c r="B20" s="78" t="s">
        <v>145</v>
      </c>
      <c r="C20" s="79" t="s">
        <v>146</v>
      </c>
      <c r="D20" s="79"/>
    </row>
    <row r="21" customFormat="false" ht="16.5" hidden="false" customHeight="true" outlineLevel="0" collapsed="false">
      <c r="B21" s="80" t="s">
        <v>147</v>
      </c>
      <c r="C21" s="81" t="s">
        <v>148</v>
      </c>
      <c r="D21" s="81"/>
    </row>
    <row r="22" customFormat="false" ht="16.5" hidden="false" customHeight="true" outlineLevel="0" collapsed="false">
      <c r="B22" s="78" t="s">
        <v>149</v>
      </c>
      <c r="C22" s="79" t="s">
        <v>150</v>
      </c>
      <c r="D22" s="79"/>
    </row>
    <row r="23" customFormat="false" ht="16.5" hidden="false" customHeight="true" outlineLevel="0" collapsed="false">
      <c r="B23" s="80" t="s">
        <v>151</v>
      </c>
      <c r="C23" s="81" t="s">
        <v>152</v>
      </c>
      <c r="D23" s="81"/>
    </row>
    <row r="24" customFormat="false" ht="16.5" hidden="false" customHeight="true" outlineLevel="0" collapsed="false">
      <c r="B24" s="78" t="s">
        <v>153</v>
      </c>
      <c r="C24" s="79" t="s">
        <v>154</v>
      </c>
      <c r="D24" s="79"/>
    </row>
    <row r="25" customFormat="false" ht="16.5" hidden="false" customHeight="true" outlineLevel="0" collapsed="false">
      <c r="B25" s="80" t="s">
        <v>155</v>
      </c>
      <c r="C25" s="81" t="s">
        <v>156</v>
      </c>
      <c r="D25" s="81"/>
    </row>
    <row r="26" customFormat="false" ht="16.5" hidden="false" customHeight="true" outlineLevel="0" collapsed="false">
      <c r="B26" s="78" t="s">
        <v>157</v>
      </c>
      <c r="C26" s="79" t="s">
        <v>158</v>
      </c>
      <c r="D26" s="79"/>
    </row>
    <row r="28" customFormat="false" ht="30" hidden="false" customHeight="true" outlineLevel="0" collapsed="false">
      <c r="B28" s="82" t="s">
        <v>159</v>
      </c>
      <c r="C28" s="82"/>
      <c r="D28" s="82"/>
    </row>
  </sheetData>
  <mergeCells count="13">
    <mergeCell ref="B1:D1"/>
    <mergeCell ref="B2:D2"/>
    <mergeCell ref="B3:D3"/>
    <mergeCell ref="B4:D4"/>
    <mergeCell ref="B19:D19"/>
    <mergeCell ref="C20:D20"/>
    <mergeCell ref="C21:D21"/>
    <mergeCell ref="C22:D22"/>
    <mergeCell ref="C23:D23"/>
    <mergeCell ref="C24:D24"/>
    <mergeCell ref="C25:D25"/>
    <mergeCell ref="C26:D26"/>
    <mergeCell ref="B28:D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35"/>
    <col collapsed="false" customWidth="true" hidden="false" outlineLevel="0" max="4" min="4" style="0" width="12"/>
    <col collapsed="false" customWidth="true" hidden="false" outlineLevel="0" max="5" min="5" style="0" width="10"/>
    <col collapsed="false" customWidth="true" hidden="false" outlineLevel="0" max="6" min="6" style="0" width="16"/>
    <col collapsed="false" customWidth="true" hidden="false" outlineLevel="0" max="7" min="7" style="0" width="30"/>
    <col collapsed="false" customWidth="true" hidden="false" outlineLevel="0" max="8" min="8" style="0" width="3"/>
  </cols>
  <sheetData>
    <row r="1" customFormat="false" ht="7.5" hidden="false" customHeight="true" outlineLevel="0" collapsed="false">
      <c r="B1" s="1"/>
      <c r="C1" s="1"/>
      <c r="D1" s="1"/>
      <c r="E1" s="1"/>
      <c r="F1" s="1"/>
      <c r="G1" s="1"/>
    </row>
    <row r="2" customFormat="false" ht="36" hidden="false" customHeight="true" outlineLevel="0" collapsed="false">
      <c r="B2" s="72" t="s">
        <v>160</v>
      </c>
      <c r="C2" s="72"/>
      <c r="D2" s="72"/>
      <c r="E2" s="72"/>
      <c r="F2" s="72"/>
      <c r="G2" s="72"/>
    </row>
    <row r="3" customFormat="false" ht="13.5" hidden="false" customHeight="true" outlineLevel="0" collapsed="false">
      <c r="B3" s="49" t="s">
        <v>161</v>
      </c>
      <c r="C3" s="49"/>
      <c r="D3" s="49"/>
      <c r="E3" s="49"/>
      <c r="F3" s="49"/>
      <c r="G3" s="49"/>
    </row>
    <row r="4" customFormat="false" ht="7.5" hidden="false" customHeight="true" outlineLevel="0" collapsed="false">
      <c r="B4" s="1"/>
      <c r="C4" s="1"/>
      <c r="D4" s="1"/>
      <c r="E4" s="1"/>
      <c r="F4" s="1"/>
      <c r="G4" s="1"/>
    </row>
    <row r="5" customFormat="false" ht="6" hidden="false" customHeight="true" outlineLevel="0" collapsed="false"/>
    <row r="6" customFormat="false" ht="19.5" hidden="false" customHeight="true" outlineLevel="0" collapsed="false">
      <c r="B6" s="16" t="s">
        <v>29</v>
      </c>
      <c r="C6" s="16" t="s">
        <v>30</v>
      </c>
      <c r="D6" s="16" t="s">
        <v>32</v>
      </c>
      <c r="E6" s="16" t="s">
        <v>31</v>
      </c>
      <c r="F6" s="16" t="s">
        <v>33</v>
      </c>
      <c r="G6" s="16" t="s">
        <v>162</v>
      </c>
    </row>
    <row r="7" customFormat="false" ht="15.75" hidden="false" customHeight="true" outlineLevel="0" collapsed="false">
      <c r="B7" s="18" t="s">
        <v>163</v>
      </c>
      <c r="C7" s="19" t="s">
        <v>164</v>
      </c>
      <c r="D7" s="21" t="s">
        <v>38</v>
      </c>
      <c r="E7" s="20" t="n">
        <v>1</v>
      </c>
      <c r="F7" s="22" t="n">
        <v>25</v>
      </c>
      <c r="G7" s="83" t="s">
        <v>165</v>
      </c>
    </row>
    <row r="8" customFormat="false" ht="15.75" hidden="false" customHeight="true" outlineLevel="0" collapsed="false">
      <c r="B8" s="24" t="s">
        <v>166</v>
      </c>
      <c r="C8" s="25" t="s">
        <v>167</v>
      </c>
      <c r="D8" s="27" t="s">
        <v>38</v>
      </c>
      <c r="E8" s="26" t="n">
        <v>1</v>
      </c>
      <c r="F8" s="28" t="n">
        <v>18.5</v>
      </c>
      <c r="G8" s="83" t="s">
        <v>165</v>
      </c>
    </row>
    <row r="9" customFormat="false" ht="15.75" hidden="false" customHeight="true" outlineLevel="0" collapsed="false">
      <c r="B9" s="18" t="s">
        <v>168</v>
      </c>
      <c r="C9" s="19" t="s">
        <v>169</v>
      </c>
      <c r="D9" s="21" t="s">
        <v>170</v>
      </c>
      <c r="E9" s="20" t="n">
        <v>1</v>
      </c>
      <c r="F9" s="22" t="n">
        <v>8</v>
      </c>
      <c r="G9" s="83" t="s">
        <v>165</v>
      </c>
    </row>
    <row r="10" customFormat="false" ht="15.75" hidden="false" customHeight="true" outlineLevel="0" collapsed="false">
      <c r="B10" s="24" t="s">
        <v>171</v>
      </c>
      <c r="C10" s="25" t="s">
        <v>172</v>
      </c>
      <c r="D10" s="27" t="s">
        <v>44</v>
      </c>
      <c r="E10" s="26" t="n">
        <v>1</v>
      </c>
      <c r="F10" s="28" t="n">
        <v>35</v>
      </c>
      <c r="G10" s="83" t="s">
        <v>165</v>
      </c>
    </row>
    <row r="11" customFormat="false" ht="15.75" hidden="false" customHeight="true" outlineLevel="0" collapsed="false">
      <c r="B11" s="18" t="s">
        <v>173</v>
      </c>
      <c r="C11" s="19" t="s">
        <v>174</v>
      </c>
      <c r="D11" s="21" t="s">
        <v>175</v>
      </c>
      <c r="E11" s="20" t="n">
        <v>1</v>
      </c>
      <c r="F11" s="22" t="n">
        <v>4.5</v>
      </c>
      <c r="G11" s="83" t="s">
        <v>165</v>
      </c>
    </row>
    <row r="12" customFormat="false" ht="15.75" hidden="false" customHeight="true" outlineLevel="0" collapsed="false">
      <c r="B12" s="24" t="s">
        <v>176</v>
      </c>
      <c r="C12" s="25" t="s">
        <v>177</v>
      </c>
      <c r="D12" s="27" t="s">
        <v>49</v>
      </c>
      <c r="E12" s="26" t="n">
        <v>1</v>
      </c>
      <c r="F12" s="28" t="n">
        <v>65</v>
      </c>
      <c r="G12" s="84" t="s">
        <v>178</v>
      </c>
    </row>
    <row r="13" customFormat="false" ht="15.75" hidden="false" customHeight="true" outlineLevel="0" collapsed="false">
      <c r="B13" s="18" t="s">
        <v>179</v>
      </c>
      <c r="C13" s="19" t="s">
        <v>180</v>
      </c>
      <c r="D13" s="21" t="s">
        <v>49</v>
      </c>
      <c r="E13" s="20" t="n">
        <v>1</v>
      </c>
      <c r="F13" s="22" t="n">
        <v>45</v>
      </c>
      <c r="G13" s="84" t="s">
        <v>178</v>
      </c>
    </row>
    <row r="14" customFormat="false" ht="15.75" hidden="false" customHeight="true" outlineLevel="0" collapsed="false">
      <c r="B14" s="24" t="s">
        <v>181</v>
      </c>
      <c r="C14" s="25" t="s">
        <v>182</v>
      </c>
      <c r="D14" s="27" t="s">
        <v>49</v>
      </c>
      <c r="E14" s="26" t="n">
        <v>1</v>
      </c>
      <c r="F14" s="28" t="n">
        <v>90</v>
      </c>
      <c r="G14" s="84" t="s">
        <v>178</v>
      </c>
    </row>
    <row r="15" customFormat="false" ht="15.75" hidden="false" customHeight="true" outlineLevel="0" collapsed="false">
      <c r="B15" s="18" t="s">
        <v>183</v>
      </c>
      <c r="C15" s="19" t="s">
        <v>184</v>
      </c>
      <c r="D15" s="21" t="s">
        <v>49</v>
      </c>
      <c r="E15" s="20" t="n">
        <v>1</v>
      </c>
      <c r="F15" s="22" t="n">
        <v>85</v>
      </c>
      <c r="G15" s="84" t="s">
        <v>178</v>
      </c>
    </row>
    <row r="16" customFormat="false" ht="15.75" hidden="false" customHeight="true" outlineLevel="0" collapsed="false">
      <c r="B16" s="24" t="s">
        <v>185</v>
      </c>
      <c r="C16" s="25" t="s">
        <v>186</v>
      </c>
      <c r="D16" s="27" t="s">
        <v>49</v>
      </c>
      <c r="E16" s="26" t="n">
        <v>1</v>
      </c>
      <c r="F16" s="28" t="n">
        <v>40</v>
      </c>
      <c r="G16" s="84" t="s">
        <v>178</v>
      </c>
    </row>
    <row r="17" customFormat="false" ht="15.75" hidden="false" customHeight="true" outlineLevel="0" collapsed="false">
      <c r="B17" s="18" t="s">
        <v>187</v>
      </c>
      <c r="C17" s="19" t="s">
        <v>57</v>
      </c>
      <c r="D17" s="21" t="s">
        <v>44</v>
      </c>
      <c r="E17" s="20" t="n">
        <v>1</v>
      </c>
      <c r="F17" s="22" t="n">
        <v>350</v>
      </c>
      <c r="G17" s="85" t="s">
        <v>188</v>
      </c>
    </row>
    <row r="18" customFormat="false" ht="15.75" hidden="false" customHeight="true" outlineLevel="0" collapsed="false">
      <c r="B18" s="24" t="s">
        <v>189</v>
      </c>
      <c r="C18" s="25" t="s">
        <v>190</v>
      </c>
      <c r="D18" s="27" t="s">
        <v>44</v>
      </c>
      <c r="E18" s="26" t="n">
        <v>1</v>
      </c>
      <c r="F18" s="28" t="n">
        <v>420</v>
      </c>
      <c r="G18" s="85" t="s">
        <v>188</v>
      </c>
    </row>
    <row r="19" customFormat="false" ht="15.75" hidden="false" customHeight="true" outlineLevel="0" collapsed="false">
      <c r="B19" s="18" t="s">
        <v>191</v>
      </c>
      <c r="C19" s="19" t="s">
        <v>192</v>
      </c>
      <c r="D19" s="21" t="s">
        <v>193</v>
      </c>
      <c r="E19" s="20" t="n">
        <v>1</v>
      </c>
      <c r="F19" s="22" t="n">
        <v>280</v>
      </c>
      <c r="G19" s="85" t="s">
        <v>188</v>
      </c>
    </row>
    <row r="20" customFormat="false" ht="15.75" hidden="false" customHeight="true" outlineLevel="0" collapsed="false">
      <c r="B20" s="24" t="s">
        <v>194</v>
      </c>
      <c r="C20" s="25" t="s">
        <v>195</v>
      </c>
      <c r="D20" s="27" t="s">
        <v>196</v>
      </c>
      <c r="E20" s="26" t="n">
        <v>1</v>
      </c>
      <c r="F20" s="28" t="n">
        <v>220</v>
      </c>
      <c r="G20" s="85" t="s">
        <v>188</v>
      </c>
    </row>
    <row r="21" customFormat="false" ht="15.75" hidden="false" customHeight="true" outlineLevel="0" collapsed="false">
      <c r="B21" s="18" t="s">
        <v>197</v>
      </c>
      <c r="C21" s="19" t="s">
        <v>198</v>
      </c>
      <c r="D21" s="21" t="s">
        <v>44</v>
      </c>
      <c r="E21" s="20" t="n">
        <v>1</v>
      </c>
      <c r="F21" s="22" t="n">
        <v>80</v>
      </c>
      <c r="G21" s="85" t="s">
        <v>188</v>
      </c>
    </row>
    <row r="24" customFormat="false" ht="18" hidden="false" customHeight="true" outlineLevel="0" collapsed="false">
      <c r="B24" s="50" t="s">
        <v>199</v>
      </c>
      <c r="C24" s="50"/>
      <c r="D24" s="50"/>
      <c r="E24" s="50"/>
      <c r="F24" s="50"/>
      <c r="G24" s="50"/>
    </row>
    <row r="25" customFormat="false" ht="15.75" hidden="false" customHeight="true" outlineLevel="0" collapsed="false">
      <c r="B25" s="51" t="s">
        <v>200</v>
      </c>
      <c r="C25" s="51"/>
      <c r="D25" s="51"/>
      <c r="E25" s="51"/>
      <c r="F25" s="86" t="n">
        <v>50000</v>
      </c>
    </row>
    <row r="26" customFormat="false" ht="15.75" hidden="false" customHeight="true" outlineLevel="0" collapsed="false">
      <c r="B26" s="54" t="s">
        <v>201</v>
      </c>
      <c r="C26" s="54"/>
      <c r="D26" s="54"/>
      <c r="E26" s="54"/>
      <c r="F26" s="87" t="n">
        <v>220</v>
      </c>
    </row>
    <row r="27" customFormat="false" ht="15.75" hidden="false" customHeight="true" outlineLevel="0" collapsed="false">
      <c r="B27" s="51" t="s">
        <v>202</v>
      </c>
      <c r="C27" s="51"/>
      <c r="D27" s="51"/>
      <c r="E27" s="51"/>
      <c r="F27" s="88" t="n">
        <v>8</v>
      </c>
    </row>
    <row r="28" customFormat="false" ht="15.75" hidden="false" customHeight="true" outlineLevel="0" collapsed="false">
      <c r="B28" s="54" t="s">
        <v>203</v>
      </c>
      <c r="C28" s="54"/>
      <c r="D28" s="54"/>
      <c r="E28" s="54"/>
      <c r="F28" s="56" t="n">
        <v>0.15</v>
      </c>
    </row>
    <row r="29" customFormat="false" ht="15.75" hidden="false" customHeight="true" outlineLevel="0" collapsed="false">
      <c r="B29" s="51" t="s">
        <v>204</v>
      </c>
      <c r="C29" s="51"/>
      <c r="D29" s="51"/>
      <c r="E29" s="51"/>
      <c r="F29" s="56" t="n">
        <v>0.1</v>
      </c>
    </row>
    <row r="30" customFormat="false" ht="15.75" hidden="false" customHeight="true" outlineLevel="0" collapsed="false">
      <c r="B30" s="89" t="s">
        <v>205</v>
      </c>
      <c r="C30" s="89"/>
      <c r="D30" s="89"/>
      <c r="E30" s="89"/>
      <c r="F30" s="43" t="n">
        <f aca="false">F25/(F26*F27)</f>
        <v>28.4090909090909</v>
      </c>
    </row>
    <row r="31" customFormat="false" ht="18" hidden="false" customHeight="true" outlineLevel="0" collapsed="false">
      <c r="B31" s="90" t="s">
        <v>206</v>
      </c>
      <c r="C31" s="90"/>
      <c r="D31" s="90"/>
      <c r="E31" s="90"/>
      <c r="F31" s="91" t="n">
        <f aca="false">(F25/(F26*F27))*(1+F28)*(1+F29)</f>
        <v>35.9375</v>
      </c>
    </row>
  </sheetData>
  <mergeCells count="12">
    <mergeCell ref="B1:G1"/>
    <mergeCell ref="B2:G2"/>
    <mergeCell ref="B3:G3"/>
    <mergeCell ref="B4:G4"/>
    <mergeCell ref="B24:G24"/>
    <mergeCell ref="B25:E25"/>
    <mergeCell ref="B26:E26"/>
    <mergeCell ref="B27:E27"/>
    <mergeCell ref="B28:E28"/>
    <mergeCell ref="B29:E29"/>
    <mergeCell ref="B30:E30"/>
    <mergeCell ref="B31:E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2026-04-15T07:23:24Z</dcterms:created>
  <dc:creator>openpyxl</dc:creator>
  <dc:description/>
  <dc:language>en-US</dc:language>
  <cp:lastModifiedBy/>
  <dcterms:modified xsi:type="dcterms:W3CDTF">2026-04-15T07:23:24Z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