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📈 Dashboard" sheetId="1" state="visible" r:id="rId2"/>
    <sheet name="📋 Stammdaten" sheetId="2" state="visible" r:id="rId3"/>
    <sheet name="💰 Umsatz &amp; OPOS" sheetId="3" state="visible" r:id="rId4"/>
    <sheet name="📊 ABC-Analyse" sheetId="4" state="visible" r:id="rId5"/>
    <sheet name="🧮 CLV &amp; DB-Rechner" sheetId="5" state="visible" r:id="rId6"/>
    <sheet name="⚠️ Mahnwesen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<sst xmlns="http://schemas.openxmlformats.org/spreadsheetml/2006/main" count="289" uniqueCount="210">
  <si>
    <t xml:space="preserve">WHK CONTROLLING – MANAGEMENT DASHBOARD</t>
  </si>
  <si>
    <t xml:space="preserve">Gesamtübersicht Kundenverwaltung | Vertriebscontrolling | Liquiditätsmanagement</t>
  </si>
  <si>
    <t xml:space="preserve">GESAMTUMSATZ
(Jahresbasis)</t>
  </si>
  <si>
    <t xml:space="preserve">A-KUNDEN
ANZAHL</t>
  </si>
  <si>
    <t xml:space="preserve">OFFENE
FORDERUNGEN</t>
  </si>
  <si>
    <t xml:space="preserve">Ø DECKUNGSBEITRAG
-QUOTE</t>
  </si>
  <si>
    <t xml:space="preserve">KUNDEN
GESAMT</t>
  </si>
  <si>
    <t xml:space="preserve">▲ aktueller Wert</t>
  </si>
  <si>
    <t xml:space="preserve">ABC-ANALYSE ÜBERSICHT</t>
  </si>
  <si>
    <t xml:space="preserve">OFFENE POSTEN &amp; MAHNWESEN</t>
  </si>
  <si>
    <t xml:space="preserve">Klasse</t>
  </si>
  <si>
    <t xml:space="preserve">Anz. Kunden</t>
  </si>
  <si>
    <t xml:space="preserve">Jahresumsatz (€)</t>
  </si>
  <si>
    <t xml:space="preserve">Umsatzanteil (%)</t>
  </si>
  <si>
    <t xml:space="preserve">Fokus</t>
  </si>
  <si>
    <t xml:space="preserve">Gesamte offene Forderungen:</t>
  </si>
  <si>
    <t xml:space="preserve">A</t>
  </si>
  <si>
    <t xml:space="preserve">Proaktives Management &amp; Bonitätsprüfung</t>
  </si>
  <si>
    <t xml:space="preserve">Anzahl offene Posten:</t>
  </si>
  <si>
    <t xml:space="preserve">B</t>
  </si>
  <si>
    <t xml:space="preserve">Entwicklungspotenzial prüfen</t>
  </si>
  <si>
    <t xml:space="preserve">Davon überfällig:</t>
  </si>
  <si>
    <t xml:space="preserve">C</t>
  </si>
  <si>
    <t xml:space="preserve">Betreuungsaufwand optimieren</t>
  </si>
  <si>
    <t xml:space="preserve">Ø Überfälligkeitstage:</t>
  </si>
  <si>
    <t xml:space="preserve">Gesamte Mahngebühren:</t>
  </si>
  <si>
    <t xml:space="preserve">✅  BEST PRACTICES – CONTROLLING-CHECKLISTE</t>
  </si>
  <si>
    <t xml:space="preserve">✓  Konsistenz: Klare Verantwortlichkeiten für Datenpflege definieren – wer trägt ein, wer aktualisiert?</t>
  </si>
  <si>
    <t xml:space="preserve">✓  Monatlicher Soll-Ist-Vergleich der Umsatz- und Deckungsbeitragsziele durchführen.</t>
  </si>
  <si>
    <t xml:space="preserve">✓  A-Kunden: Proaktives Beziehungsmanagement und regelmäßige Bonitätsprüfungen sicherstellen.</t>
  </si>
  <si>
    <t xml:space="preserve">✓  OPOS-Monitoring: Wöchentliche Überprüfung offener Posten und sofortiger Start des Mahnprozesses bei Überfälligkeit.</t>
  </si>
  <si>
    <t xml:space="preserve">✓  DSGVO: Excel-Datei passwortgeschützt auf sicherem Server ablegen; nur autorisierter Mitarbeiterzugang.</t>
  </si>
  <si>
    <t xml:space="preserve">✓  CLV regelmäßig aktualisieren, um Marketing- und Vertriebsbudgets korrekt zu allokieren.</t>
  </si>
  <si>
    <t xml:space="preserve">© WHK Controlling – Kostenlose Excel-Vorlage zur Kundenverwaltung | www.whk-controlling.de</t>
  </si>
  <si>
    <t xml:space="preserve">WHK CONTROLLING – KUNDENVERWALTUNG</t>
  </si>
  <si>
    <t xml:space="preserve">Stammdaten &amp; Kontakthistorie  |  Modul 1 von 4</t>
  </si>
  <si>
    <t xml:space="preserve">Kunden-ID</t>
  </si>
  <si>
    <t xml:space="preserve">Firmenname</t>
  </si>
  <si>
    <t xml:space="preserve">Branche</t>
  </si>
  <si>
    <t xml:space="preserve">Ansprechpartner</t>
  </si>
  <si>
    <t xml:space="preserve">Position</t>
  </si>
  <si>
    <t xml:space="preserve">E-Mail</t>
  </si>
  <si>
    <t xml:space="preserve">Telefon</t>
  </si>
  <si>
    <t xml:space="preserve">Straße &amp; Nr.</t>
  </si>
  <si>
    <t xml:space="preserve">PLZ</t>
  </si>
  <si>
    <t xml:space="preserve">Ort</t>
  </si>
  <si>
    <t xml:space="preserve">Land</t>
  </si>
  <si>
    <t xml:space="preserve">Kundenstatus
(Aktiv/Inaktiv)</t>
  </si>
  <si>
    <t xml:space="preserve">Kundenseit
(Jahr)</t>
  </si>
  <si>
    <t xml:space="preserve">ABC-Klasse</t>
  </si>
  <si>
    <t xml:space="preserve">Zahlungsziel
(Tage)</t>
  </si>
  <si>
    <t xml:space="preserve">Skonto
(%)</t>
  </si>
  <si>
    <t xml:space="preserve">Rabatt
(%)</t>
  </si>
  <si>
    <t xml:space="preserve">Bemerkungen</t>
  </si>
  <si>
    <t xml:space="preserve">KD-001</t>
  </si>
  <si>
    <t xml:space="preserve">Muster GmbH &amp; Co. KG</t>
  </si>
  <si>
    <t xml:space="preserve">Maschinenbau</t>
  </si>
  <si>
    <t xml:space="preserve">Dr. Hans Müller</t>
  </si>
  <si>
    <t xml:space="preserve">Geschäftsführer</t>
  </si>
  <si>
    <t xml:space="preserve">h.mueller@muster.de</t>
  </si>
  <si>
    <t xml:space="preserve">+49 89 1234-0</t>
  </si>
  <si>
    <t xml:space="preserve">Industriestr. 5</t>
  </si>
  <si>
    <t xml:space="preserve">80331</t>
  </si>
  <si>
    <t xml:space="preserve">München</t>
  </si>
  <si>
    <t xml:space="preserve">Deutschland</t>
  </si>
  <si>
    <t xml:space="preserve">Aktiv</t>
  </si>
  <si>
    <t xml:space="preserve">Jahresvertrag; VIP-Betreuung</t>
  </si>
  <si>
    <t xml:space="preserve">KD-002</t>
  </si>
  <si>
    <t xml:space="preserve">Alpha Vertriebs AG</t>
  </si>
  <si>
    <t xml:space="preserve">Handel</t>
  </si>
  <si>
    <t xml:space="preserve">Sandra Klein</t>
  </si>
  <si>
    <t xml:space="preserve">Einkaufsleiterin</t>
  </si>
  <si>
    <t xml:space="preserve">s.klein@alpha.de</t>
  </si>
  <si>
    <t xml:space="preserve">+49 40 9876-10</t>
  </si>
  <si>
    <t xml:space="preserve">Hafenring 12</t>
  </si>
  <si>
    <t xml:space="preserve">20095</t>
  </si>
  <si>
    <t xml:space="preserve">Hamburg</t>
  </si>
  <si>
    <t xml:space="preserve">Skontoregelung beachten</t>
  </si>
  <si>
    <t xml:space="preserve">KD-003</t>
  </si>
  <si>
    <t xml:space="preserve">Beta Solutions UG</t>
  </si>
  <si>
    <t xml:space="preserve">IT-Dienstleistung</t>
  </si>
  <si>
    <t xml:space="preserve">Tom Bauer</t>
  </si>
  <si>
    <t xml:space="preserve">CEO</t>
  </si>
  <si>
    <t xml:space="preserve">t.bauer@beta.de</t>
  </si>
  <si>
    <t xml:space="preserve">+49 30 5555-20</t>
  </si>
  <si>
    <t xml:space="preserve">Unter den Linden 7</t>
  </si>
  <si>
    <t xml:space="preserve">10117</t>
  </si>
  <si>
    <t xml:space="preserve">Berlin</t>
  </si>
  <si>
    <t xml:space="preserve">KD-004</t>
  </si>
  <si>
    <t xml:space="preserve">Gamma Bau GmbH</t>
  </si>
  <si>
    <t xml:space="preserve">Bauwesen</t>
  </si>
  <si>
    <t xml:space="preserve">Petra Wolf</t>
  </si>
  <si>
    <t xml:space="preserve">Projektleiterin</t>
  </si>
  <si>
    <t xml:space="preserve">p.wolf@gamma.de</t>
  </si>
  <si>
    <t xml:space="preserve">+49 211 3333-5</t>
  </si>
  <si>
    <t xml:space="preserve">Königsallee 3</t>
  </si>
  <si>
    <t xml:space="preserve">40212</t>
  </si>
  <si>
    <t xml:space="preserve">Düsseldorf</t>
  </si>
  <si>
    <t xml:space="preserve">Inaktiv</t>
  </si>
  <si>
    <t xml:space="preserve">Zahlungsverzug Q3/2024</t>
  </si>
  <si>
    <t xml:space="preserve">KD-005</t>
  </si>
  <si>
    <t xml:space="preserve">Delta Pharma GmbH</t>
  </si>
  <si>
    <t xml:space="preserve">Pharma</t>
  </si>
  <si>
    <t xml:space="preserve">Dr. Lisa Braun</t>
  </si>
  <si>
    <t xml:space="preserve">CFO</t>
  </si>
  <si>
    <t xml:space="preserve">l.braun@delta.de</t>
  </si>
  <si>
    <t xml:space="preserve">+49 69 7777-1</t>
  </si>
  <si>
    <t xml:space="preserve">Mainzer Str. 22</t>
  </si>
  <si>
    <t xml:space="preserve">60311</t>
  </si>
  <si>
    <t xml:space="preserve">Frankfurt</t>
  </si>
  <si>
    <t xml:space="preserve">WHK CONTROLLING – FINANZ-TRACKING &amp; OFFENE POSTEN (OPOS)</t>
  </si>
  <si>
    <t xml:space="preserve">Überwachung von Zahlungszielen, Skonti &amp; offenen Posten  |  Modul 2 von 4</t>
  </si>
  <si>
    <t xml:space="preserve">Rechnungs-Nr.</t>
  </si>
  <si>
    <t xml:space="preserve">Rechnungs-
datum</t>
  </si>
  <si>
    <t xml:space="preserve">Fälligkeits-
datum</t>
  </si>
  <si>
    <t xml:space="preserve">Rechnungs-
betrag (€)</t>
  </si>
  <si>
    <t xml:space="preserve">Bezahlter
Betrag (€)</t>
  </si>
  <si>
    <t xml:space="preserve">Offener
Posten (€)</t>
  </si>
  <si>
    <t xml:space="preserve">Tage über-
fällig</t>
  </si>
  <si>
    <t xml:space="preserve">Skonto-
betrag (€)</t>
  </si>
  <si>
    <t xml:space="preserve">Zahlungs-
status</t>
  </si>
  <si>
    <t xml:space="preserve">Mahnstufe</t>
  </si>
  <si>
    <t xml:space="preserve">RE-2025-001</t>
  </si>
  <si>
    <t xml:space="preserve">2025-05-01</t>
  </si>
  <si>
    <t xml:space="preserve">2025-05-31</t>
  </si>
  <si>
    <t xml:space="preserve">Bezahlt</t>
  </si>
  <si>
    <t xml:space="preserve">RE-2025-002</t>
  </si>
  <si>
    <t xml:space="preserve">2025-06-01</t>
  </si>
  <si>
    <t xml:space="preserve">2025-07-01</t>
  </si>
  <si>
    <t xml:space="preserve">Offen</t>
  </si>
  <si>
    <t xml:space="preserve">Skontofrist läuft bis 15.06.</t>
  </si>
  <si>
    <t xml:space="preserve">RE-2025-003</t>
  </si>
  <si>
    <t xml:space="preserve">2025-05-15</t>
  </si>
  <si>
    <t xml:space="preserve">2025-05-29</t>
  </si>
  <si>
    <t xml:space="preserve">RE-2025-004</t>
  </si>
  <si>
    <t xml:space="preserve">2025-04-10</t>
  </si>
  <si>
    <t xml:space="preserve">2025-05-10</t>
  </si>
  <si>
    <t xml:space="preserve">Überfällig</t>
  </si>
  <si>
    <t xml:space="preserve">1. Mahnung versendet</t>
  </si>
  <si>
    <t xml:space="preserve">RE-2024-089</t>
  </si>
  <si>
    <t xml:space="preserve">2024-10-01</t>
  </si>
  <si>
    <t xml:space="preserve">2024-11-30</t>
  </si>
  <si>
    <t xml:space="preserve">Inkasso prüfen</t>
  </si>
  <si>
    <t xml:space="preserve">RE-2025-005</t>
  </si>
  <si>
    <t xml:space="preserve">SUMMEN</t>
  </si>
  <si>
    <t xml:space="preserve">WHK CONTROLLING – INTEGRIERTE ABC-ANALYSE</t>
  </si>
  <si>
    <t xml:space="preserve">Automatische Klassifizierung nach Umsatzstärke &amp; Deckungsbeitrag  |  Modul 3 von 4</t>
  </si>
  <si>
    <t xml:space="preserve">Jahresumsatz
(€)</t>
  </si>
  <si>
    <t xml:space="preserve">Variable
Kosten (€)</t>
  </si>
  <si>
    <t xml:space="preserve">Deckungsbeitrag
(€)</t>
  </si>
  <si>
    <t xml:space="preserve">DB-Quote
(%)</t>
  </si>
  <si>
    <t xml:space="preserve">Akquisitions-
kosten (€)</t>
  </si>
  <si>
    <t xml:space="preserve">DB nach
Akquise (€)</t>
  </si>
  <si>
    <t xml:space="preserve">Umsatz-
anteil (%)</t>
  </si>
  <si>
    <t xml:space="preserve">Kumulierter
Anteil (%)</t>
  </si>
  <si>
    <t xml:space="preserve">ABC-
Klasse</t>
  </si>
  <si>
    <t xml:space="preserve">GESAMT</t>
  </si>
  <si>
    <t xml:space="preserve">ABC-KLASSIFIZIERUNGS-LEGENDE</t>
  </si>
  <si>
    <t xml:space="preserve">A-Kunden</t>
  </si>
  <si>
    <t xml:space="preserve">Kumulierter Umsatzanteil ≤ 80%</t>
  </si>
  <si>
    <t xml:space="preserve">Top-Kunden – proaktives Management, regelmäßige Bonitätsprüfung</t>
  </si>
  <si>
    <t xml:space="preserve">B-Kunden</t>
  </si>
  <si>
    <t xml:space="preserve">Kumulierter Umsatzanteil 80–95%</t>
  </si>
  <si>
    <t xml:space="preserve">Mittlere Bedeutung – Entwicklungspotenzial prüfen</t>
  </si>
  <si>
    <t xml:space="preserve">C-Kunden</t>
  </si>
  <si>
    <t xml:space="preserve">Kumulierter Umsatzanteil &gt; 95%</t>
  </si>
  <si>
    <t xml:space="preserve">Geringe Bedeutung – Effizienz im Betreuungsaufwand optimieren</t>
  </si>
  <si>
    <t xml:space="preserve">WHK CONTROLLING – CLV &amp; DECKUNGSBEITRAGS-RECHNER</t>
  </si>
  <si>
    <t xml:space="preserve">Customer Lifetime Value (CLV) &amp; Rentabilitätsanalyse pro Kunde  |  Modul 4 von 4</t>
  </si>
  <si>
    <t xml:space="preserve">CUSTOMER LIFETIME VALUE (CLV) RECHNER</t>
  </si>
  <si>
    <t xml:space="preserve">Firmenname / Kunden-ID:</t>
  </si>
  <si>
    <t xml:space="preserve">Ø Umsatz pro Kauf – U_avg (€):</t>
  </si>
  <si>
    <t xml:space="preserve">Kaufhäufigkeit pro Jahr – F:</t>
  </si>
  <si>
    <t xml:space="preserve">Kundenbeziehungsdauer – t (Jahre):</t>
  </si>
  <si>
    <t xml:space="preserve">Kundenakquisitionskosten – CAC (€):</t>
  </si>
  <si>
    <t xml:space="preserve">Bruttoertrag (U_avg × F × t):</t>
  </si>
  <si>
    <t xml:space="preserve">Customer Acquisition Cost (CAC):</t>
  </si>
  <si>
    <t xml:space="preserve">CLV = Bruttoertrag − CAC:</t>
  </si>
  <si>
    <t xml:space="preserve">CLV je Jahr (CLV / t):</t>
  </si>
  <si>
    <t xml:space="preserve">Max. Akquisebudget (= CLV):</t>
  </si>
  <si>
    <t xml:space="preserve">DECKUNGSBEITRAGS-RECHNER PRO KUNDE</t>
  </si>
  <si>
    <t xml:space="preserve">Erwarteter Jahresumsatz (€):</t>
  </si>
  <si>
    <t xml:space="preserve">Variable Kosten pro Jahr (€):</t>
  </si>
  <si>
    <t xml:space="preserve">Akquisitionskosten – einmalig (€):</t>
  </si>
  <si>
    <t xml:space="preserve">Deckungsbeitrag (1. Jahr):</t>
  </si>
  <si>
    <t xml:space="preserve">Deckungsbeitragsquote (%):</t>
  </si>
  <si>
    <t xml:space="preserve">Deckungsbeitrag (Folgejahre, ohne Akquise):</t>
  </si>
  <si>
    <t xml:space="preserve">DB-Quote (Folgejahre):</t>
  </si>
  <si>
    <t xml:space="preserve">ℹ️  INTERPRETATION: Ein positiver Deckungsbeitrag bedeutet, dass dieser Kunde zur Deckung Ihrer Fixkosten beiträgt. Erst wenn alle Fixkosten gedeckt sind, entsteht Gewinn (EBT). Nutzen Sie diesen Wert für Ihren monatlichen Soll-Ist-Vergleich.</t>
  </si>
  <si>
    <t xml:space="preserve">WHK CONTROLLING – MAHNWESEN &amp; FORDERUNGSMANAGEMENT</t>
  </si>
  <si>
    <t xml:space="preserve">Präventives Monitoring aller Forderungen &amp; Zahlungsfristen  |  Modul 4 von 4</t>
  </si>
  <si>
    <t xml:space="preserve">Offener
Betrag (€)</t>
  </si>
  <si>
    <t xml:space="preserve">Letzte
Mahnung</t>
  </si>
  <si>
    <t xml:space="preserve">Nächste
Aktion</t>
  </si>
  <si>
    <t xml:space="preserve">Mahngebühr
(€)</t>
  </si>
  <si>
    <t xml:space="preserve">Bonitäts-
bewertung</t>
  </si>
  <si>
    <t xml:space="preserve">Kommentar</t>
  </si>
  <si>
    <t xml:space="preserve">2025-05-20</t>
  </si>
  <si>
    <t xml:space="preserve">2. Mahnung versenden</t>
  </si>
  <si>
    <t xml:space="preserve">Mittel</t>
  </si>
  <si>
    <t xml:space="preserve">Zahlungsverzug seit Mai</t>
  </si>
  <si>
    <t xml:space="preserve">2025-01-15</t>
  </si>
  <si>
    <t xml:space="preserve">Kritisch</t>
  </si>
  <si>
    <t xml:space="preserve">Mehrfache Mahnungen ohne Reaktion</t>
  </si>
  <si>
    <t xml:space="preserve">Zahlungseingang beobachten</t>
  </si>
  <si>
    <t xml:space="preserve">Sehr gut</t>
  </si>
  <si>
    <t xml:space="preserve">Innerhalb Zahlungsziel</t>
  </si>
  <si>
    <t xml:space="preserve">Gut</t>
  </si>
  <si>
    <t xml:space="preserve">ZUSAMMENFASSUNG OFFENE FORDERUNGEN</t>
  </si>
  <si>
    <t xml:space="preserve">Davon überfällig (&gt;0 Tage):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</si>
</sst>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#,##0&quot; €&quot;"/>
    <numFmt numFmtId="166" formatCode="#,##0"/>
    <numFmt numFmtId="167" formatCode="0.0%"/>
    <numFmt numFmtId="168" formatCode="#,##0.00&quot; €&quot;"/>
    <numFmt numFmtId="169" formatCode="@"/>
    <numFmt numFmtId="170" formatCode="#,##0.0"/>
    <numFmt numFmtId="171" formatCode="#,##0.00;\(#,##0.00\);\-"/>
    <numFmt numFmtId="172" formatCode="dd\.mm\.yyyy"/>
    <numFmt numFmtId="173" formatCode="#,##0.00&quot; €&quot;;\(#,##0.00&quot; €)&quot;;\-"/>
    <numFmt numFmtId="174" formatCode="#,##0;\(#,##0\);\-"/>
    <numFmt numFmtId="175" formatCode="0.0%;\(0.0%\);\-"/>
    <numFmt numFmtId="176" formatCode="#,##0.00"/>
    <numFmt numFmtId="177" formatCode="#,##0.00&quot; Jahre&quot;"/>
    <numFmt numFmtId="178" formatCode="#,##0.00&quot; € / Jahr&quot;"/>
    <numFmt numFmtId="179" formatCode="mm/dd/yy"/>
    <numFmt numFmtId="180" formatCode="#,##0.0&quot; Tage&quot;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8"/>
      <color rgb="FFD9E1F2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i val="true"/>
      <sz val="9"/>
      <color rgb="FF595959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1F5C8B"/>
      </patternFill>
    </fill>
    <fill>
      <patternFill patternType="solid">
        <fgColor rgb="FF1F5C8B"/>
        <bgColor rgb="FF2E75B6"/>
      </patternFill>
    </fill>
    <fill>
      <patternFill patternType="solid">
        <fgColor rgb="FFC00000"/>
        <bgColor rgb="FF800000"/>
      </patternFill>
    </fill>
    <fill>
      <patternFill patternType="solid">
        <fgColor rgb="FF375623"/>
        <bgColor rgb="FF595959"/>
      </patternFill>
    </fill>
    <fill>
      <patternFill patternType="solid">
        <fgColor rgb="FF7030A0"/>
        <bgColor rgb="FF993366"/>
      </patternFill>
    </fill>
    <fill>
      <patternFill patternType="solid">
        <fgColor rgb="FFBDD7EE"/>
        <bgColor rgb="FFB8CCE4"/>
      </patternFill>
    </fill>
    <fill>
      <patternFill patternType="solid">
        <fgColor rgb="FFE2EFDA"/>
        <bgColor rgb="FFDEEAF1"/>
      </patternFill>
    </fill>
    <fill>
      <patternFill patternType="solid">
        <fgColor rgb="FFDEEAF1"/>
        <bgColor rgb="FFD9E1F2"/>
      </patternFill>
    </fill>
    <fill>
      <patternFill patternType="solid">
        <fgColor rgb="FFFCE4D6"/>
        <bgColor rgb="FFE2EFDA"/>
      </patternFill>
    </fill>
    <fill>
      <patternFill patternType="solid">
        <fgColor rgb="FFFFFFFF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FFCCCC"/>
        <bgColor rgb="FFFCE4D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8CCE4"/>
      </left>
      <right/>
      <top style="thin">
        <color rgb="FFB8CCE4"/>
      </top>
      <bottom style="thin">
        <color rgb="FFB8CCE4"/>
      </bottom>
      <diagonal/>
    </border>
    <border diagonalUp="false" diagonalDown="false"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  <diagonal/>
    </border>
    <border diagonalUp="false" diagonalDown="false">
      <left style="medium">
        <color rgb="FF2E75B6"/>
      </left>
      <right/>
      <top style="medium">
        <color rgb="FF2E75B6"/>
      </top>
      <bottom style="medium">
        <color rgb="FF2E75B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0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0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4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4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1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1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5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15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5" fontId="11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1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1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5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15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5" fontId="11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4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5" fontId="15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4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5" fontId="15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19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19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0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20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8" fontId="10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20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0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0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5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5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15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4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4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1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5" fillId="1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5" fillId="1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15" fillId="1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4" fillId="1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4" fillId="1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5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5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80" fontId="10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8CCE4"/>
      <rgbColor rgb="FF808080"/>
      <rgbColor rgb="FF9999FF"/>
      <rgbColor rgb="FF7030A0"/>
      <rgbColor rgb="FFFCE4D6"/>
      <rgbColor rgb="FFDEEAF1"/>
      <rgbColor rgb="FF660066"/>
      <rgbColor rgb="FFFF8080"/>
      <rgbColor rgb="FF1F5C8B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1F2"/>
      <rgbColor rgb="FFE2EFDA"/>
      <rgbColor rgb="FFFFFF99"/>
      <rgbColor rgb="FF99CCFF"/>
      <rgbColor rgb="FFFF99CC"/>
      <rgbColor rgb="FFCC99FF"/>
      <rgbColor rgb="FFFFCCCC"/>
      <rgbColor rgb="FF2E75B6"/>
      <rgbColor rgb="FF33CCCC"/>
      <rgbColor rgb="FF99CC00"/>
      <rgbColor rgb="FFFFCC00"/>
      <rgbColor rgb="FFFF9900"/>
      <rgbColor rgb="FFC55A11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J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2" min="1" style="1" width="16"/>
    <col collapsed="false" customWidth="true" hidden="false" outlineLevel="0" max="3" min="3" style="1" width="18"/>
    <col collapsed="false" customWidth="true" hidden="false" outlineLevel="0" max="4" min="4" style="1" width="14"/>
    <col collapsed="false" customWidth="true" hidden="false" outlineLevel="0" max="5" min="5" style="1" width="30"/>
    <col collapsed="false" customWidth="true" hidden="false" outlineLevel="0" max="6" min="6" style="1" width="5"/>
    <col collapsed="false" customWidth="true" hidden="false" outlineLevel="0" max="7" min="7" style="1" width="28"/>
    <col collapsed="false" customWidth="true" hidden="false" outlineLevel="0" max="9" min="8" style="1" width="14"/>
    <col collapsed="false" customWidth="true" hidden="false" outlineLevel="0" max="10" min="10" style="1" width="18"/>
  </cols>
  <sheetData>
    <row r="1" customFormat="false" ht="43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9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2" hidden="false" customHeight="true" outlineLevel="0" collapsed="false"/>
    <row r="4" customFormat="false" ht="18" hidden="false" customHeight="true" outlineLevel="0" collapsed="false">
      <c r="A4" s="4" t="s">
        <v>2</v>
      </c>
      <c r="B4" s="4"/>
      <c r="C4" s="5" t="s">
        <v>3</v>
      </c>
      <c r="D4" s="5"/>
      <c r="E4" s="6" t="s">
        <v>4</v>
      </c>
      <c r="F4" s="6"/>
      <c r="G4" s="7" t="s">
        <v>5</v>
      </c>
      <c r="H4" s="7"/>
      <c r="I4" s="8" t="s">
        <v>6</v>
      </c>
      <c r="J4" s="8"/>
    </row>
    <row r="5" customFormat="false" ht="33.75" hidden="false" customHeight="true" outlineLevel="0" collapsed="false">
      <c r="A5" s="9" t="n">
        <f aca="false">'📊 ABC-Analyse'!C10</f>
        <v>0</v>
      </c>
      <c r="B5" s="9"/>
      <c r="C5" s="10" t="n">
        <f aca="false">COUNTIF('📊 ABC-Analyse'!K4:K8,"A")</f>
        <v>2</v>
      </c>
      <c r="D5" s="10"/>
      <c r="E5" s="11" t="n">
        <f aca="false">'💰 Umsatz &amp; OPOS'!H10</f>
        <v>26050</v>
      </c>
      <c r="F5" s="11"/>
      <c r="G5" s="12" t="n">
        <f aca="false">'📊 ABC-Analyse'!F10</f>
        <v>0</v>
      </c>
      <c r="H5" s="12"/>
      <c r="I5" s="13" t="n">
        <f aca="false">COUNTA('📋 Stammdaten'!A4:A18)</f>
        <v>5</v>
      </c>
      <c r="J5" s="13"/>
    </row>
    <row r="6" customFormat="false" ht="21.75" hidden="false" customHeight="true" outlineLevel="0" collapsed="false">
      <c r="A6" s="14" t="s">
        <v>7</v>
      </c>
      <c r="B6" s="14"/>
      <c r="C6" s="15" t="s">
        <v>7</v>
      </c>
      <c r="D6" s="15"/>
      <c r="E6" s="16" t="s">
        <v>7</v>
      </c>
      <c r="F6" s="16"/>
      <c r="G6" s="17" t="s">
        <v>7</v>
      </c>
      <c r="H6" s="17"/>
      <c r="I6" s="18" t="s">
        <v>7</v>
      </c>
      <c r="J6" s="18"/>
    </row>
    <row r="7" customFormat="false" ht="12" hidden="false" customHeight="true" outlineLevel="0" collapsed="false"/>
    <row r="9" customFormat="false" ht="24" hidden="false" customHeight="true" outlineLevel="0" collapsed="false">
      <c r="A9" s="19" t="s">
        <v>8</v>
      </c>
      <c r="B9" s="19"/>
      <c r="C9" s="19"/>
      <c r="D9" s="19"/>
      <c r="E9" s="19"/>
      <c r="G9" s="19" t="s">
        <v>9</v>
      </c>
      <c r="H9" s="19"/>
      <c r="I9" s="19"/>
      <c r="J9" s="19"/>
    </row>
    <row r="10" customFormat="false" ht="19.5" hidden="false" customHeight="true" outlineLevel="0" collapsed="false">
      <c r="A10" s="20" t="s">
        <v>10</v>
      </c>
      <c r="B10" s="20" t="s">
        <v>11</v>
      </c>
      <c r="C10" s="20" t="s">
        <v>12</v>
      </c>
      <c r="D10" s="20" t="s">
        <v>13</v>
      </c>
      <c r="E10" s="20" t="s">
        <v>14</v>
      </c>
      <c r="G10" s="21" t="s">
        <v>15</v>
      </c>
      <c r="H10" s="21"/>
      <c r="I10" s="22" t="n">
        <f aca="false">'⚠️ Mahnwesen'!D11</f>
        <v>26050</v>
      </c>
      <c r="J10" s="22"/>
    </row>
    <row r="11" customFormat="false" ht="19.5" hidden="false" customHeight="true" outlineLevel="0" collapsed="false">
      <c r="A11" s="23" t="s">
        <v>16</v>
      </c>
      <c r="B11" s="24" t="n">
        <f aca="false">COUNTIF('📊 ABC-Analyse'!K4:K8,"A")</f>
        <v>2</v>
      </c>
      <c r="C11" s="25" t="n">
        <f aca="false">SUMIF('📊 ABC-Analyse'!K4:K8,"A",'📊 ABC-Analyse'!C4:C8)</f>
        <v>214000</v>
      </c>
      <c r="D11" s="26" t="n">
        <f aca="false">IFERROR(B11/'📊 ABC-Analyse'!C9,0)</f>
        <v>6.27352572145546E-006</v>
      </c>
      <c r="E11" s="27" t="s">
        <v>17</v>
      </c>
      <c r="G11" s="21" t="s">
        <v>18</v>
      </c>
      <c r="H11" s="21"/>
      <c r="I11" s="28" t="n">
        <f aca="false">'⚠️ Mahnwesen'!D12</f>
        <v>4</v>
      </c>
      <c r="J11" s="28"/>
    </row>
    <row r="12" customFormat="false" ht="19.5" hidden="false" customHeight="true" outlineLevel="0" collapsed="false">
      <c r="A12" s="29" t="s">
        <v>19</v>
      </c>
      <c r="B12" s="30" t="n">
        <f aca="false">COUNTIF('📊 ABC-Analyse'!K4:K8,"B")</f>
        <v>1</v>
      </c>
      <c r="C12" s="31" t="n">
        <f aca="false">SUMIF('📊 ABC-Analyse'!K4:K8,"B",'📊 ABC-Analyse'!C4:C8)</f>
        <v>64000</v>
      </c>
      <c r="D12" s="32" t="n">
        <f aca="false">IFERROR(B12/'📊 ABC-Analyse'!C9,0)</f>
        <v>3.13676286072773E-006</v>
      </c>
      <c r="E12" s="33" t="s">
        <v>20</v>
      </c>
      <c r="G12" s="21" t="s">
        <v>21</v>
      </c>
      <c r="H12" s="21"/>
      <c r="I12" s="28" t="n">
        <f aca="false">'⚠️ Mahnwesen'!D13</f>
        <v>4</v>
      </c>
      <c r="J12" s="28"/>
    </row>
    <row r="13" customFormat="false" ht="19.5" hidden="false" customHeight="true" outlineLevel="0" collapsed="false">
      <c r="A13" s="34" t="s">
        <v>22</v>
      </c>
      <c r="B13" s="35" t="n">
        <f aca="false">COUNTIF('📊 ABC-Analyse'!K4:K8,"C")</f>
        <v>2</v>
      </c>
      <c r="C13" s="36" t="n">
        <f aca="false">SUMIF('📊 ABC-Analyse'!K4:K8,"C",'📊 ABC-Analyse'!C4:C8)</f>
        <v>40800</v>
      </c>
      <c r="D13" s="37" t="n">
        <f aca="false">IFERROR(B13/'📊 ABC-Analyse'!C9,0)</f>
        <v>6.27352572145546E-006</v>
      </c>
      <c r="E13" s="38" t="s">
        <v>23</v>
      </c>
      <c r="G13" s="21" t="s">
        <v>24</v>
      </c>
      <c r="H13" s="21"/>
      <c r="I13" s="39" t="n">
        <f aca="false">'⚠️ Mahnwesen'!D14</f>
        <v>324.25</v>
      </c>
      <c r="J13" s="39"/>
    </row>
    <row r="14" customFormat="false" ht="19.5" hidden="false" customHeight="true" outlineLevel="0" collapsed="false">
      <c r="G14" s="21" t="s">
        <v>25</v>
      </c>
      <c r="H14" s="21"/>
      <c r="I14" s="22" t="n">
        <f aca="false">'⚠️ Mahnwesen'!D15</f>
        <v>105</v>
      </c>
      <c r="J14" s="22"/>
    </row>
    <row r="15" customFormat="false" ht="12" hidden="false" customHeight="true" outlineLevel="0" collapsed="false"/>
    <row r="16" customFormat="false" ht="24" hidden="false" customHeight="true" outlineLevel="0" collapsed="false">
      <c r="A16" s="19" t="s">
        <v>26</v>
      </c>
      <c r="B16" s="19"/>
      <c r="C16" s="19"/>
      <c r="D16" s="19"/>
      <c r="E16" s="19"/>
      <c r="F16" s="19"/>
      <c r="G16" s="19"/>
      <c r="H16" s="19"/>
      <c r="I16" s="19"/>
      <c r="J16" s="19"/>
    </row>
    <row r="17" customFormat="false" ht="18" hidden="false" customHeight="true" outlineLevel="0" collapsed="false">
      <c r="A17" s="40" t="s">
        <v>27</v>
      </c>
      <c r="B17" s="40"/>
      <c r="C17" s="40"/>
      <c r="D17" s="40"/>
      <c r="E17" s="40"/>
      <c r="F17" s="40"/>
      <c r="G17" s="40"/>
      <c r="H17" s="40"/>
      <c r="I17" s="40"/>
      <c r="J17" s="40"/>
    </row>
    <row r="18" customFormat="false" ht="18" hidden="false" customHeight="true" outlineLevel="0" collapsed="false">
      <c r="A18" s="41" t="s">
        <v>28</v>
      </c>
      <c r="B18" s="41"/>
      <c r="C18" s="41"/>
      <c r="D18" s="41"/>
      <c r="E18" s="41"/>
      <c r="F18" s="41"/>
      <c r="G18" s="41"/>
      <c r="H18" s="41"/>
      <c r="I18" s="41"/>
      <c r="J18" s="41"/>
    </row>
    <row r="19" customFormat="false" ht="18" hidden="false" customHeight="true" outlineLevel="0" collapsed="false">
      <c r="A19" s="40" t="s">
        <v>29</v>
      </c>
      <c r="B19" s="40"/>
      <c r="C19" s="40"/>
      <c r="D19" s="40"/>
      <c r="E19" s="40"/>
      <c r="F19" s="40"/>
      <c r="G19" s="40"/>
      <c r="H19" s="40"/>
      <c r="I19" s="40"/>
      <c r="J19" s="40"/>
    </row>
    <row r="20" customFormat="false" ht="18" hidden="false" customHeight="true" outlineLevel="0" collapsed="false">
      <c r="A20" s="41" t="s">
        <v>30</v>
      </c>
      <c r="B20" s="41"/>
      <c r="C20" s="41"/>
      <c r="D20" s="41"/>
      <c r="E20" s="41"/>
      <c r="F20" s="41"/>
      <c r="G20" s="41"/>
      <c r="H20" s="41"/>
      <c r="I20" s="41"/>
      <c r="J20" s="41"/>
    </row>
    <row r="21" customFormat="false" ht="18" hidden="false" customHeight="true" outlineLevel="0" collapsed="false">
      <c r="A21" s="40" t="s">
        <v>31</v>
      </c>
      <c r="B21" s="40"/>
      <c r="C21" s="40"/>
      <c r="D21" s="40"/>
      <c r="E21" s="40"/>
      <c r="F21" s="40"/>
      <c r="G21" s="40"/>
      <c r="H21" s="40"/>
      <c r="I21" s="40"/>
      <c r="J21" s="40"/>
    </row>
    <row r="22" customFormat="false" ht="18" hidden="false" customHeight="true" outlineLevel="0" collapsed="false">
      <c r="A22" s="41" t="s">
        <v>32</v>
      </c>
      <c r="B22" s="41"/>
      <c r="C22" s="41"/>
      <c r="D22" s="41"/>
      <c r="E22" s="41"/>
      <c r="F22" s="41"/>
      <c r="G22" s="41"/>
      <c r="H22" s="41"/>
      <c r="I22" s="41"/>
      <c r="J22" s="41"/>
    </row>
    <row r="24" customFormat="false" ht="18" hidden="false" customHeight="true" outlineLevel="0" collapsed="false">
      <c r="A24" s="42" t="s">
        <v>33</v>
      </c>
      <c r="B24" s="42"/>
      <c r="C24" s="42"/>
      <c r="D24" s="42"/>
      <c r="E24" s="42"/>
      <c r="F24" s="42"/>
      <c r="G24" s="42"/>
      <c r="H24" s="42"/>
      <c r="I24" s="42"/>
      <c r="J24" s="42"/>
    </row>
  </sheetData>
  <mergeCells count="37">
    <mergeCell ref="A1:J1"/>
    <mergeCell ref="A2:J2"/>
    <mergeCell ref="A4:B4"/>
    <mergeCell ref="C4:D4"/>
    <mergeCell ref="E4:F4"/>
    <mergeCell ref="G4:H4"/>
    <mergeCell ref="I4:J4"/>
    <mergeCell ref="A5:B5"/>
    <mergeCell ref="C5:D5"/>
    <mergeCell ref="E5:F5"/>
    <mergeCell ref="G5:H5"/>
    <mergeCell ref="I5:J5"/>
    <mergeCell ref="A6:B6"/>
    <mergeCell ref="C6:D6"/>
    <mergeCell ref="E6:F6"/>
    <mergeCell ref="G6:H6"/>
    <mergeCell ref="I6:J6"/>
    <mergeCell ref="A9:E9"/>
    <mergeCell ref="G9:J9"/>
    <mergeCell ref="G10:H10"/>
    <mergeCell ref="I10:J10"/>
    <mergeCell ref="G11:H11"/>
    <mergeCell ref="I11:J11"/>
    <mergeCell ref="G12:H12"/>
    <mergeCell ref="I12:J12"/>
    <mergeCell ref="G13:H13"/>
    <mergeCell ref="I13:J13"/>
    <mergeCell ref="G14:H14"/>
    <mergeCell ref="I14:J14"/>
    <mergeCell ref="A16:J16"/>
    <mergeCell ref="A17:J17"/>
    <mergeCell ref="A18:J18"/>
    <mergeCell ref="A19:J19"/>
    <mergeCell ref="A20:J20"/>
    <mergeCell ref="A21:J21"/>
    <mergeCell ref="A22:J22"/>
    <mergeCell ref="A24:J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R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28"/>
    <col collapsed="false" customWidth="true" hidden="false" outlineLevel="0" max="3" min="3" style="1" width="18"/>
    <col collapsed="false" customWidth="true" hidden="false" outlineLevel="0" max="4" min="4" style="1" width="22"/>
    <col collapsed="false" customWidth="true" hidden="false" outlineLevel="0" max="5" min="5" style="1" width="20"/>
    <col collapsed="false" customWidth="true" hidden="false" outlineLevel="0" max="6" min="6" style="1" width="30"/>
    <col collapsed="false" customWidth="true" hidden="false" outlineLevel="0" max="7" min="7" style="1" width="18"/>
    <col collapsed="false" customWidth="true" hidden="false" outlineLevel="0" max="8" min="8" style="1" width="28"/>
    <col collapsed="false" customWidth="true" hidden="false" outlineLevel="0" max="9" min="9" style="1" width="8"/>
    <col collapsed="false" customWidth="true" hidden="false" outlineLevel="0" max="10" min="10" style="1" width="15"/>
    <col collapsed="false" customWidth="true" hidden="false" outlineLevel="0" max="12" min="11" style="1" width="14"/>
    <col collapsed="false" customWidth="true" hidden="false" outlineLevel="0" max="13" min="13" style="1" width="12"/>
    <col collapsed="false" customWidth="true" hidden="false" outlineLevel="0" max="14" min="14" style="1" width="11"/>
    <col collapsed="false" customWidth="true" hidden="false" outlineLevel="0" max="15" min="15" style="1" width="14"/>
    <col collapsed="false" customWidth="true" hidden="false" outlineLevel="0" max="17" min="16" style="1" width="9"/>
    <col collapsed="false" customWidth="true" hidden="false" outlineLevel="0" max="18" min="18" style="1" width="28"/>
  </cols>
  <sheetData>
    <row r="1" customFormat="false" ht="36" hidden="false" customHeight="true" outlineLevel="0" collapsed="false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customFormat="false" ht="19.5" hidden="false" customHeight="true" outlineLevel="0" collapsed="false">
      <c r="A2" s="3" t="s">
        <v>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customFormat="false" ht="42" hidden="false" customHeight="true" outlineLevel="0" collapsed="false">
      <c r="A3" s="44" t="s">
        <v>36</v>
      </c>
      <c r="B3" s="44" t="s">
        <v>37</v>
      </c>
      <c r="C3" s="44" t="s">
        <v>38</v>
      </c>
      <c r="D3" s="44" t="s">
        <v>39</v>
      </c>
      <c r="E3" s="44" t="s">
        <v>40</v>
      </c>
      <c r="F3" s="44" t="s">
        <v>41</v>
      </c>
      <c r="G3" s="44" t="s">
        <v>42</v>
      </c>
      <c r="H3" s="44" t="s">
        <v>43</v>
      </c>
      <c r="I3" s="44" t="s">
        <v>44</v>
      </c>
      <c r="J3" s="44" t="s">
        <v>45</v>
      </c>
      <c r="K3" s="44" t="s">
        <v>46</v>
      </c>
      <c r="L3" s="44" t="s">
        <v>47</v>
      </c>
      <c r="M3" s="44" t="s">
        <v>48</v>
      </c>
      <c r="N3" s="44" t="s">
        <v>49</v>
      </c>
      <c r="O3" s="44" t="s">
        <v>50</v>
      </c>
      <c r="P3" s="44" t="s">
        <v>51</v>
      </c>
      <c r="Q3" s="44" t="s">
        <v>52</v>
      </c>
      <c r="R3" s="44" t="s">
        <v>53</v>
      </c>
    </row>
    <row r="4" customFormat="false" ht="18" hidden="false" customHeight="true" outlineLevel="0" collapsed="false">
      <c r="A4" s="45" t="s">
        <v>54</v>
      </c>
      <c r="B4" s="45" t="s">
        <v>55</v>
      </c>
      <c r="C4" s="45" t="s">
        <v>56</v>
      </c>
      <c r="D4" s="45" t="s">
        <v>57</v>
      </c>
      <c r="E4" s="45" t="s">
        <v>58</v>
      </c>
      <c r="F4" s="45" t="s">
        <v>59</v>
      </c>
      <c r="G4" s="45" t="s">
        <v>60</v>
      </c>
      <c r="H4" s="45" t="s">
        <v>61</v>
      </c>
      <c r="I4" s="45" t="s">
        <v>62</v>
      </c>
      <c r="J4" s="45" t="s">
        <v>63</v>
      </c>
      <c r="K4" s="45" t="s">
        <v>64</v>
      </c>
      <c r="L4" s="45" t="s">
        <v>65</v>
      </c>
      <c r="M4" s="45" t="n">
        <v>2019</v>
      </c>
      <c r="N4" s="46" t="s">
        <v>16</v>
      </c>
      <c r="O4" s="47" t="n">
        <v>30</v>
      </c>
      <c r="P4" s="47" t="n">
        <v>2</v>
      </c>
      <c r="Q4" s="47" t="n">
        <v>5</v>
      </c>
      <c r="R4" s="45" t="s">
        <v>66</v>
      </c>
    </row>
    <row r="5" customFormat="false" ht="18" hidden="false" customHeight="true" outlineLevel="0" collapsed="false">
      <c r="A5" s="48" t="s">
        <v>67</v>
      </c>
      <c r="B5" s="48" t="s">
        <v>68</v>
      </c>
      <c r="C5" s="48" t="s">
        <v>69</v>
      </c>
      <c r="D5" s="48" t="s">
        <v>70</v>
      </c>
      <c r="E5" s="48" t="s">
        <v>71</v>
      </c>
      <c r="F5" s="48" t="s">
        <v>72</v>
      </c>
      <c r="G5" s="48" t="s">
        <v>73</v>
      </c>
      <c r="H5" s="48" t="s">
        <v>74</v>
      </c>
      <c r="I5" s="48" t="s">
        <v>75</v>
      </c>
      <c r="J5" s="48" t="s">
        <v>76</v>
      </c>
      <c r="K5" s="48" t="s">
        <v>64</v>
      </c>
      <c r="L5" s="48" t="s">
        <v>65</v>
      </c>
      <c r="M5" s="48" t="n">
        <v>2021</v>
      </c>
      <c r="N5" s="49" t="s">
        <v>16</v>
      </c>
      <c r="O5" s="50" t="n">
        <v>14</v>
      </c>
      <c r="P5" s="50" t="n">
        <v>3</v>
      </c>
      <c r="Q5" s="50" t="n">
        <v>0</v>
      </c>
      <c r="R5" s="48" t="s">
        <v>77</v>
      </c>
    </row>
    <row r="6" customFormat="false" ht="18" hidden="false" customHeight="true" outlineLevel="0" collapsed="false">
      <c r="A6" s="45" t="s">
        <v>78</v>
      </c>
      <c r="B6" s="45" t="s">
        <v>79</v>
      </c>
      <c r="C6" s="45" t="s">
        <v>80</v>
      </c>
      <c r="D6" s="45" t="s">
        <v>81</v>
      </c>
      <c r="E6" s="45" t="s">
        <v>82</v>
      </c>
      <c r="F6" s="45" t="s">
        <v>83</v>
      </c>
      <c r="G6" s="45" t="s">
        <v>84</v>
      </c>
      <c r="H6" s="45" t="s">
        <v>85</v>
      </c>
      <c r="I6" s="45" t="s">
        <v>86</v>
      </c>
      <c r="J6" s="45" t="s">
        <v>87</v>
      </c>
      <c r="K6" s="45" t="s">
        <v>64</v>
      </c>
      <c r="L6" s="45" t="s">
        <v>65</v>
      </c>
      <c r="M6" s="45" t="n">
        <v>2022</v>
      </c>
      <c r="N6" s="46" t="s">
        <v>19</v>
      </c>
      <c r="O6" s="47" t="n">
        <v>30</v>
      </c>
      <c r="P6" s="47" t="n">
        <v>0</v>
      </c>
      <c r="Q6" s="47" t="n">
        <v>2</v>
      </c>
      <c r="R6" s="45"/>
    </row>
    <row r="7" customFormat="false" ht="18" hidden="false" customHeight="true" outlineLevel="0" collapsed="false">
      <c r="A7" s="48" t="s">
        <v>88</v>
      </c>
      <c r="B7" s="48" t="s">
        <v>89</v>
      </c>
      <c r="C7" s="48" t="s">
        <v>90</v>
      </c>
      <c r="D7" s="48" t="s">
        <v>91</v>
      </c>
      <c r="E7" s="48" t="s">
        <v>92</v>
      </c>
      <c r="F7" s="48" t="s">
        <v>93</v>
      </c>
      <c r="G7" s="48" t="s">
        <v>94</v>
      </c>
      <c r="H7" s="48" t="s">
        <v>95</v>
      </c>
      <c r="I7" s="48" t="s">
        <v>96</v>
      </c>
      <c r="J7" s="48" t="s">
        <v>97</v>
      </c>
      <c r="K7" s="48" t="s">
        <v>64</v>
      </c>
      <c r="L7" s="48" t="s">
        <v>98</v>
      </c>
      <c r="M7" s="48" t="n">
        <v>2018</v>
      </c>
      <c r="N7" s="49" t="s">
        <v>22</v>
      </c>
      <c r="O7" s="50" t="n">
        <v>60</v>
      </c>
      <c r="P7" s="50" t="n">
        <v>0</v>
      </c>
      <c r="Q7" s="50" t="n">
        <v>0</v>
      </c>
      <c r="R7" s="48" t="s">
        <v>99</v>
      </c>
    </row>
    <row r="8" customFormat="false" ht="18" hidden="false" customHeight="true" outlineLevel="0" collapsed="false">
      <c r="A8" s="45" t="s">
        <v>100</v>
      </c>
      <c r="B8" s="45" t="s">
        <v>101</v>
      </c>
      <c r="C8" s="45" t="s">
        <v>102</v>
      </c>
      <c r="D8" s="45" t="s">
        <v>103</v>
      </c>
      <c r="E8" s="45" t="s">
        <v>104</v>
      </c>
      <c r="F8" s="45" t="s">
        <v>105</v>
      </c>
      <c r="G8" s="45" t="s">
        <v>106</v>
      </c>
      <c r="H8" s="45" t="s">
        <v>107</v>
      </c>
      <c r="I8" s="45" t="s">
        <v>108</v>
      </c>
      <c r="J8" s="45" t="s">
        <v>109</v>
      </c>
      <c r="K8" s="45" t="s">
        <v>64</v>
      </c>
      <c r="L8" s="45" t="s">
        <v>65</v>
      </c>
      <c r="M8" s="45" t="n">
        <v>2020</v>
      </c>
      <c r="N8" s="46" t="s">
        <v>19</v>
      </c>
      <c r="O8" s="47" t="n">
        <v>30</v>
      </c>
      <c r="P8" s="47" t="n">
        <v>2</v>
      </c>
      <c r="Q8" s="47" t="n">
        <v>3</v>
      </c>
      <c r="R8" s="45"/>
    </row>
    <row r="9" customFormat="false" ht="18" hidden="false" customHeight="true" outlineLevel="0" collapsed="false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</row>
    <row r="10" customFormat="false" ht="18" hidden="false" customHeight="true" outlineLevel="0" collapsed="false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customFormat="false" ht="18" hidden="false" customHeight="true" outlineLevel="0" collapsed="false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</row>
    <row r="12" customFormat="false" ht="18" hidden="false" customHeight="true" outlineLevel="0" collapsed="false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customFormat="false" ht="18" hidden="false" customHeight="true" outlineLevel="0" collapsed="false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</row>
    <row r="14" customFormat="false" ht="18" hidden="false" customHeight="true" outlineLevel="0" collapsed="false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</row>
    <row r="15" customFormat="false" ht="18" hidden="false" customHeight="true" outlineLevel="0" collapsed="false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</row>
    <row r="16" customFormat="false" ht="18" hidden="false" customHeight="true" outlineLevel="0" collapsed="false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customFormat="false" ht="18" hidden="false" customHeight="true" outlineLevel="0" collapsed="false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</row>
    <row r="18" customFormat="false" ht="18" hidden="false" customHeight="true" outlineLevel="0" collapsed="false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</sheetData>
  <mergeCells count="2">
    <mergeCell ref="A1:R1"/>
    <mergeCell ref="A2:R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A1:P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28"/>
    <col collapsed="false" customWidth="true" hidden="false" outlineLevel="0" max="3" min="3" style="1" width="16"/>
    <col collapsed="false" customWidth="true" hidden="false" outlineLevel="0" max="5" min="4" style="1" width="14"/>
    <col collapsed="false" customWidth="true" hidden="false" outlineLevel="0" max="8" min="6" style="1" width="18"/>
    <col collapsed="false" customWidth="true" hidden="false" outlineLevel="0" max="9" min="9" style="1" width="13"/>
    <col collapsed="false" customWidth="true" hidden="false" outlineLevel="0" max="10" min="10" style="1" width="9"/>
    <col collapsed="false" customWidth="true" hidden="false" outlineLevel="0" max="11" min="11" style="1" width="14"/>
    <col collapsed="false" customWidth="true" hidden="false" outlineLevel="0" max="12" min="12" style="1" width="13"/>
    <col collapsed="false" customWidth="true" hidden="false" outlineLevel="0" max="13" min="13" style="1" width="11"/>
    <col collapsed="false" customWidth="true" hidden="false" outlineLevel="0" max="14" min="14" style="1" width="28"/>
  </cols>
  <sheetData>
    <row r="1" customFormat="false" ht="36" hidden="false" customHeight="true" outlineLevel="0" collapsed="false">
      <c r="A1" s="43" t="s">
        <v>110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P1" s="51" t="n">
        <f aca="true">TODAY()</f>
        <v>46097</v>
      </c>
    </row>
    <row r="2" customFormat="false" ht="19.5" hidden="false" customHeight="true" outlineLevel="0" collapsed="false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42" hidden="false" customHeight="true" outlineLevel="0" collapsed="false">
      <c r="A3" s="44" t="s">
        <v>36</v>
      </c>
      <c r="B3" s="44" t="s">
        <v>37</v>
      </c>
      <c r="C3" s="44" t="s">
        <v>112</v>
      </c>
      <c r="D3" s="44" t="s">
        <v>113</v>
      </c>
      <c r="E3" s="44" t="s">
        <v>114</v>
      </c>
      <c r="F3" s="44" t="s">
        <v>115</v>
      </c>
      <c r="G3" s="44" t="s">
        <v>116</v>
      </c>
      <c r="H3" s="44" t="s">
        <v>117</v>
      </c>
      <c r="I3" s="44" t="s">
        <v>118</v>
      </c>
      <c r="J3" s="44" t="s">
        <v>51</v>
      </c>
      <c r="K3" s="44" t="s">
        <v>119</v>
      </c>
      <c r="L3" s="44" t="s">
        <v>120</v>
      </c>
      <c r="M3" s="44" t="s">
        <v>121</v>
      </c>
      <c r="N3" s="44" t="s">
        <v>53</v>
      </c>
    </row>
    <row r="4" customFormat="false" ht="18" hidden="false" customHeight="true" outlineLevel="0" collapsed="false">
      <c r="A4" s="45" t="s">
        <v>54</v>
      </c>
      <c r="B4" s="45" t="s">
        <v>55</v>
      </c>
      <c r="C4" s="45" t="s">
        <v>122</v>
      </c>
      <c r="D4" s="52" t="s">
        <v>123</v>
      </c>
      <c r="E4" s="52" t="s">
        <v>124</v>
      </c>
      <c r="F4" s="53" t="n">
        <v>12500</v>
      </c>
      <c r="G4" s="53" t="n">
        <v>12500</v>
      </c>
      <c r="H4" s="54" t="n">
        <f aca="false">F4-G4</f>
        <v>0</v>
      </c>
      <c r="I4" s="55" t="n">
        <f aca="false">MAX(0,IF(L4&lt;&gt;"Bezahlt",$P$1-E4,0))</f>
        <v>0</v>
      </c>
      <c r="J4" s="56" t="n">
        <v>0.02</v>
      </c>
      <c r="K4" s="54" t="n">
        <f aca="false">F4*J4/100</f>
        <v>2.5</v>
      </c>
      <c r="L4" s="45" t="s">
        <v>125</v>
      </c>
      <c r="M4" s="45" t="n">
        <v>0</v>
      </c>
      <c r="N4" s="45"/>
    </row>
    <row r="5" customFormat="false" ht="18" hidden="false" customHeight="true" outlineLevel="0" collapsed="false">
      <c r="A5" s="48" t="s">
        <v>54</v>
      </c>
      <c r="B5" s="48" t="s">
        <v>55</v>
      </c>
      <c r="C5" s="48" t="s">
        <v>126</v>
      </c>
      <c r="D5" s="57" t="s">
        <v>127</v>
      </c>
      <c r="E5" s="57" t="s">
        <v>128</v>
      </c>
      <c r="F5" s="58" t="n">
        <v>8750</v>
      </c>
      <c r="G5" s="58" t="n">
        <v>0</v>
      </c>
      <c r="H5" s="59" t="n">
        <f aca="false">F5-G5</f>
        <v>8750</v>
      </c>
      <c r="I5" s="60" t="n">
        <f aca="false">MAX(0,IF(L5&lt;&gt;"Bezahlt",$P$1-E5,0))</f>
        <v>258</v>
      </c>
      <c r="J5" s="61" t="n">
        <v>0.02</v>
      </c>
      <c r="K5" s="59" t="n">
        <f aca="false">F5*J5/100</f>
        <v>1.75</v>
      </c>
      <c r="L5" s="48" t="s">
        <v>129</v>
      </c>
      <c r="M5" s="48" t="n">
        <v>0</v>
      </c>
      <c r="N5" s="48" t="s">
        <v>130</v>
      </c>
    </row>
    <row r="6" customFormat="false" ht="18" hidden="false" customHeight="true" outlineLevel="0" collapsed="false">
      <c r="A6" s="45" t="s">
        <v>67</v>
      </c>
      <c r="B6" s="45" t="s">
        <v>68</v>
      </c>
      <c r="C6" s="45" t="s">
        <v>131</v>
      </c>
      <c r="D6" s="52" t="s">
        <v>132</v>
      </c>
      <c r="E6" s="52" t="s">
        <v>133</v>
      </c>
      <c r="F6" s="53" t="n">
        <v>5200</v>
      </c>
      <c r="G6" s="53" t="n">
        <v>5200</v>
      </c>
      <c r="H6" s="54" t="n">
        <f aca="false">F6-G6</f>
        <v>0</v>
      </c>
      <c r="I6" s="55" t="n">
        <f aca="false">MAX(0,IF(L6&lt;&gt;"Bezahlt",$P$1-E6,0))</f>
        <v>0</v>
      </c>
      <c r="J6" s="56" t="n">
        <v>0.03</v>
      </c>
      <c r="K6" s="54" t="n">
        <f aca="false">F6*J6/100</f>
        <v>1.56</v>
      </c>
      <c r="L6" s="45" t="s">
        <v>125</v>
      </c>
      <c r="M6" s="45" t="n">
        <v>0</v>
      </c>
      <c r="N6" s="45"/>
    </row>
    <row r="7" customFormat="false" ht="18" hidden="false" customHeight="true" outlineLevel="0" collapsed="false">
      <c r="A7" s="48" t="s">
        <v>78</v>
      </c>
      <c r="B7" s="48" t="s">
        <v>79</v>
      </c>
      <c r="C7" s="48" t="s">
        <v>134</v>
      </c>
      <c r="D7" s="57" t="s">
        <v>135</v>
      </c>
      <c r="E7" s="57" t="s">
        <v>136</v>
      </c>
      <c r="F7" s="58" t="n">
        <v>3100</v>
      </c>
      <c r="G7" s="58" t="n">
        <v>0</v>
      </c>
      <c r="H7" s="59" t="n">
        <f aca="false">F7-G7</f>
        <v>3100</v>
      </c>
      <c r="I7" s="60" t="n">
        <f aca="false">MAX(0,IF(L7&lt;&gt;"Bezahlt",$P$1-E7,0))</f>
        <v>310</v>
      </c>
      <c r="J7" s="61" t="n">
        <v>0</v>
      </c>
      <c r="K7" s="59" t="n">
        <f aca="false">F7*J7/100</f>
        <v>0</v>
      </c>
      <c r="L7" s="48" t="s">
        <v>137</v>
      </c>
      <c r="M7" s="48" t="n">
        <v>1</v>
      </c>
      <c r="N7" s="48" t="s">
        <v>138</v>
      </c>
    </row>
    <row r="8" customFormat="false" ht="18" hidden="false" customHeight="true" outlineLevel="0" collapsed="false">
      <c r="A8" s="45" t="s">
        <v>88</v>
      </c>
      <c r="B8" s="45" t="s">
        <v>89</v>
      </c>
      <c r="C8" s="45" t="s">
        <v>139</v>
      </c>
      <c r="D8" s="52" t="s">
        <v>140</v>
      </c>
      <c r="E8" s="52" t="s">
        <v>141</v>
      </c>
      <c r="F8" s="53" t="n">
        <v>9800</v>
      </c>
      <c r="G8" s="53" t="n">
        <v>2000</v>
      </c>
      <c r="H8" s="54" t="n">
        <f aca="false">F8-G8</f>
        <v>7800</v>
      </c>
      <c r="I8" s="55" t="n">
        <f aca="false">MAX(0,IF(L8&lt;&gt;"Bezahlt",$P$1-E8,0))</f>
        <v>471</v>
      </c>
      <c r="J8" s="56" t="n">
        <v>0</v>
      </c>
      <c r="K8" s="54" t="n">
        <f aca="false">F8*J8/100</f>
        <v>0</v>
      </c>
      <c r="L8" s="45" t="s">
        <v>137</v>
      </c>
      <c r="M8" s="45" t="n">
        <v>2</v>
      </c>
      <c r="N8" s="45" t="s">
        <v>142</v>
      </c>
    </row>
    <row r="9" customFormat="false" ht="18" hidden="false" customHeight="true" outlineLevel="0" collapsed="false">
      <c r="A9" s="48" t="s">
        <v>100</v>
      </c>
      <c r="B9" s="48" t="s">
        <v>101</v>
      </c>
      <c r="C9" s="48" t="s">
        <v>143</v>
      </c>
      <c r="D9" s="57" t="s">
        <v>127</v>
      </c>
      <c r="E9" s="57" t="s">
        <v>128</v>
      </c>
      <c r="F9" s="58" t="n">
        <v>6400</v>
      </c>
      <c r="G9" s="58" t="n">
        <v>0</v>
      </c>
      <c r="H9" s="59" t="n">
        <f aca="false">F9-G9</f>
        <v>6400</v>
      </c>
      <c r="I9" s="60" t="n">
        <f aca="false">MAX(0,IF(L9&lt;&gt;"Bezahlt",$P$1-E9,0))</f>
        <v>258</v>
      </c>
      <c r="J9" s="61" t="n">
        <v>0.02</v>
      </c>
      <c r="K9" s="59" t="n">
        <f aca="false">F9*J9/100</f>
        <v>1.28</v>
      </c>
      <c r="L9" s="48" t="s">
        <v>129</v>
      </c>
      <c r="M9" s="48" t="n">
        <v>0</v>
      </c>
      <c r="N9" s="48"/>
    </row>
    <row r="10" customFormat="false" ht="19.5" hidden="false" customHeight="true" outlineLevel="0" collapsed="false">
      <c r="A10" s="62" t="s">
        <v>144</v>
      </c>
      <c r="B10" s="62"/>
      <c r="C10" s="62"/>
      <c r="D10" s="62"/>
      <c r="E10" s="62"/>
      <c r="F10" s="63" t="n">
        <f aca="false">SUM(F4:F9)</f>
        <v>45750</v>
      </c>
      <c r="G10" s="63" t="n">
        <f aca="false">SUM(G4:G9)</f>
        <v>19700</v>
      </c>
      <c r="H10" s="63" t="n">
        <f aca="false">SUM(H4:H9)</f>
        <v>26050</v>
      </c>
      <c r="I10" s="64"/>
      <c r="J10" s="64"/>
      <c r="K10" s="64"/>
      <c r="L10" s="64"/>
      <c r="M10" s="64"/>
      <c r="N10" s="64"/>
    </row>
  </sheetData>
  <mergeCells count="3">
    <mergeCell ref="A1:N1"/>
    <mergeCell ref="A2:N2"/>
    <mergeCell ref="A10:E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A1:K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28"/>
    <col collapsed="false" customWidth="true" hidden="false" outlineLevel="0" max="5" min="3" style="1" width="18"/>
    <col collapsed="false" customWidth="true" hidden="false" outlineLevel="0" max="6" min="6" style="1" width="12"/>
    <col collapsed="false" customWidth="true" hidden="false" outlineLevel="0" max="8" min="7" style="1" width="18"/>
    <col collapsed="false" customWidth="true" hidden="false" outlineLevel="0" max="9" min="9" style="1" width="14"/>
    <col collapsed="false" customWidth="true" hidden="false" outlineLevel="0" max="10" min="10" style="1" width="16"/>
    <col collapsed="false" customWidth="true" hidden="false" outlineLevel="0" max="11" min="11" style="1" width="10"/>
  </cols>
  <sheetData>
    <row r="1" customFormat="false" ht="36" hidden="false" customHeight="true" outlineLevel="0" collapsed="false">
      <c r="A1" s="43" t="s">
        <v>145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customFormat="false" ht="19.5" hidden="false" customHeight="true" outlineLevel="0" collapsed="false">
      <c r="A2" s="3" t="s">
        <v>146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42" hidden="false" customHeight="true" outlineLevel="0" collapsed="false">
      <c r="A3" s="44" t="s">
        <v>36</v>
      </c>
      <c r="B3" s="44" t="s">
        <v>37</v>
      </c>
      <c r="C3" s="44" t="s">
        <v>147</v>
      </c>
      <c r="D3" s="44" t="s">
        <v>148</v>
      </c>
      <c r="E3" s="44" t="s">
        <v>149</v>
      </c>
      <c r="F3" s="44" t="s">
        <v>150</v>
      </c>
      <c r="G3" s="44" t="s">
        <v>151</v>
      </c>
      <c r="H3" s="44" t="s">
        <v>152</v>
      </c>
      <c r="I3" s="44" t="s">
        <v>153</v>
      </c>
      <c r="J3" s="44" t="s">
        <v>154</v>
      </c>
      <c r="K3" s="44" t="s">
        <v>155</v>
      </c>
    </row>
    <row r="4" customFormat="false" ht="18" hidden="false" customHeight="true" outlineLevel="0" collapsed="false">
      <c r="A4" s="45" t="s">
        <v>54</v>
      </c>
      <c r="B4" s="45" t="s">
        <v>55</v>
      </c>
      <c r="C4" s="65" t="n">
        <v>125000</v>
      </c>
      <c r="D4" s="65" t="n">
        <v>62500</v>
      </c>
      <c r="E4" s="54" t="n">
        <f aca="false">C4-D4</f>
        <v>62500</v>
      </c>
      <c r="F4" s="66" t="n">
        <f aca="false">IF(C4&gt;0,E4/C4,0)</f>
        <v>0.5</v>
      </c>
      <c r="G4" s="65" t="n">
        <v>5000</v>
      </c>
      <c r="H4" s="54" t="n">
        <f aca="false">E4-G4</f>
        <v>57500</v>
      </c>
      <c r="I4" s="66" t="n">
        <f aca="false">IF($C$9&gt;0,C4/$C$9,0)</f>
        <v>0.392095357590966</v>
      </c>
      <c r="J4" s="66" t="n">
        <f aca="false">I4</f>
        <v>0.392095357590966</v>
      </c>
      <c r="K4" s="67" t="str">
        <f aca="false">IF(J4&lt;=0.8,"A",IF(J4&lt;=0.95,"B","C"))</f>
        <v>A</v>
      </c>
    </row>
    <row r="5" customFormat="false" ht="18" hidden="false" customHeight="true" outlineLevel="0" collapsed="false">
      <c r="A5" s="48" t="s">
        <v>67</v>
      </c>
      <c r="B5" s="48" t="s">
        <v>68</v>
      </c>
      <c r="C5" s="68" t="n">
        <v>89000</v>
      </c>
      <c r="D5" s="68" t="n">
        <v>44500</v>
      </c>
      <c r="E5" s="59" t="n">
        <f aca="false">C5-D5</f>
        <v>44500</v>
      </c>
      <c r="F5" s="69" t="n">
        <f aca="false">IF(C5&gt;0,E5/C5,0)</f>
        <v>0.5</v>
      </c>
      <c r="G5" s="68" t="n">
        <v>3200</v>
      </c>
      <c r="H5" s="59" t="n">
        <f aca="false">E5-G5</f>
        <v>41300</v>
      </c>
      <c r="I5" s="69" t="n">
        <f aca="false">IF($C$9&gt;0,C5/$C$9,0)</f>
        <v>0.279171894604768</v>
      </c>
      <c r="J5" s="69" t="n">
        <f aca="false">J4+I5</f>
        <v>0.671267252195734</v>
      </c>
      <c r="K5" s="70" t="str">
        <f aca="false">IF(J5&lt;=0.8,"A",IF(J5&lt;=0.95,"B","C"))</f>
        <v>A</v>
      </c>
    </row>
    <row r="6" customFormat="false" ht="18" hidden="false" customHeight="true" outlineLevel="0" collapsed="false">
      <c r="A6" s="45" t="s">
        <v>100</v>
      </c>
      <c r="B6" s="45" t="s">
        <v>101</v>
      </c>
      <c r="C6" s="65" t="n">
        <v>64000</v>
      </c>
      <c r="D6" s="65" t="n">
        <v>32000</v>
      </c>
      <c r="E6" s="54" t="n">
        <f aca="false">C6-D6</f>
        <v>32000</v>
      </c>
      <c r="F6" s="66" t="n">
        <f aca="false">IF(C6&gt;0,E6/C6,0)</f>
        <v>0.5</v>
      </c>
      <c r="G6" s="65" t="n">
        <v>2800</v>
      </c>
      <c r="H6" s="54" t="n">
        <f aca="false">E6-G6</f>
        <v>29200</v>
      </c>
      <c r="I6" s="66" t="n">
        <f aca="false">IF($C$9&gt;0,C6/$C$9,0)</f>
        <v>0.200752823086575</v>
      </c>
      <c r="J6" s="66" t="n">
        <f aca="false">J5+I6</f>
        <v>0.872020075282309</v>
      </c>
      <c r="K6" s="67" t="str">
        <f aca="false">IF(J6&lt;=0.8,"A",IF(J6&lt;=0.95,"B","C"))</f>
        <v>B</v>
      </c>
    </row>
    <row r="7" customFormat="false" ht="18" hidden="false" customHeight="true" outlineLevel="0" collapsed="false">
      <c r="A7" s="48" t="s">
        <v>78</v>
      </c>
      <c r="B7" s="48" t="s">
        <v>79</v>
      </c>
      <c r="C7" s="68" t="n">
        <v>31000</v>
      </c>
      <c r="D7" s="68" t="n">
        <v>18600</v>
      </c>
      <c r="E7" s="59" t="n">
        <f aca="false">C7-D7</f>
        <v>12400</v>
      </c>
      <c r="F7" s="69" t="n">
        <f aca="false">IF(C7&gt;0,E7/C7,0)</f>
        <v>0.4</v>
      </c>
      <c r="G7" s="68" t="n">
        <v>1500</v>
      </c>
      <c r="H7" s="59" t="n">
        <f aca="false">E7-G7</f>
        <v>10900</v>
      </c>
      <c r="I7" s="69" t="n">
        <f aca="false">IF($C$9&gt;0,C7/$C$9,0)</f>
        <v>0.0972396486825596</v>
      </c>
      <c r="J7" s="69" t="n">
        <f aca="false">J6+I7</f>
        <v>0.969259723964868</v>
      </c>
      <c r="K7" s="70" t="str">
        <f aca="false">IF(J7&lt;=0.8,"A",IF(J7&lt;=0.95,"B","C"))</f>
        <v>C</v>
      </c>
    </row>
    <row r="8" customFormat="false" ht="18" hidden="false" customHeight="true" outlineLevel="0" collapsed="false">
      <c r="A8" s="45" t="s">
        <v>88</v>
      </c>
      <c r="B8" s="45" t="s">
        <v>89</v>
      </c>
      <c r="C8" s="65" t="n">
        <v>9800</v>
      </c>
      <c r="D8" s="65" t="n">
        <v>7350</v>
      </c>
      <c r="E8" s="54" t="n">
        <f aca="false">C8-D8</f>
        <v>2450</v>
      </c>
      <c r="F8" s="66" t="n">
        <f aca="false">IF(C8&gt;0,E8/C8,0)</f>
        <v>0.25</v>
      </c>
      <c r="G8" s="65" t="n">
        <v>800</v>
      </c>
      <c r="H8" s="54" t="n">
        <f aca="false">E8-G8</f>
        <v>1650</v>
      </c>
      <c r="I8" s="66" t="n">
        <f aca="false">IF($C$9&gt;0,C8/$C$9,0)</f>
        <v>0.0307402760351317</v>
      </c>
      <c r="J8" s="66" t="n">
        <f aca="false">J7+I8</f>
        <v>1</v>
      </c>
      <c r="K8" s="67" t="str">
        <f aca="false">IF(J8&lt;=0.8,"A",IF(J8&lt;=0.95,"B","C"))</f>
        <v>C</v>
      </c>
    </row>
    <row r="9" customFormat="false" ht="19.5" hidden="false" customHeight="true" outlineLevel="0" collapsed="false">
      <c r="A9" s="62" t="s">
        <v>156</v>
      </c>
      <c r="B9" s="62"/>
      <c r="C9" s="63" t="n">
        <f aca="false">SUM(C4:C8)</f>
        <v>318800</v>
      </c>
      <c r="D9" s="63" t="n">
        <f aca="false">SUM(D4:D8)</f>
        <v>164950</v>
      </c>
      <c r="E9" s="63" t="n">
        <f aca="false">SUM(E4:E8)</f>
        <v>153850</v>
      </c>
      <c r="F9" s="71" t="n">
        <f aca="false">IF(C9&gt;0,E9/C9,0)</f>
        <v>0.482590966122961</v>
      </c>
      <c r="G9" s="63" t="n">
        <f aca="false">SUM(G4:G8)</f>
        <v>13300</v>
      </c>
      <c r="H9" s="63" t="n">
        <f aca="false">SUM(H4:H8)</f>
        <v>140550</v>
      </c>
      <c r="I9" s="64"/>
      <c r="J9" s="64"/>
      <c r="K9" s="64"/>
    </row>
    <row r="11" customFormat="false" ht="15" hidden="false" customHeight="true" outlineLevel="0" collapsed="false">
      <c r="A11" s="72" t="s">
        <v>157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</row>
    <row r="12" customFormat="false" ht="18" hidden="false" customHeight="true" outlineLevel="0" collapsed="false">
      <c r="A12" s="73" t="s">
        <v>158</v>
      </c>
      <c r="B12" s="73"/>
      <c r="C12" s="74" t="s">
        <v>159</v>
      </c>
      <c r="D12" s="74"/>
      <c r="E12" s="74"/>
      <c r="F12" s="74" t="s">
        <v>160</v>
      </c>
      <c r="G12" s="74"/>
      <c r="H12" s="74"/>
      <c r="I12" s="74"/>
      <c r="J12" s="74"/>
      <c r="K12" s="74"/>
    </row>
    <row r="13" customFormat="false" ht="18" hidden="false" customHeight="true" outlineLevel="0" collapsed="false">
      <c r="A13" s="75" t="s">
        <v>161</v>
      </c>
      <c r="B13" s="75"/>
      <c r="C13" s="40" t="s">
        <v>162</v>
      </c>
      <c r="D13" s="40"/>
      <c r="E13" s="40"/>
      <c r="F13" s="40" t="s">
        <v>163</v>
      </c>
      <c r="G13" s="40"/>
      <c r="H13" s="40"/>
      <c r="I13" s="40"/>
      <c r="J13" s="40"/>
      <c r="K13" s="40"/>
    </row>
    <row r="14" customFormat="false" ht="18" hidden="false" customHeight="true" outlineLevel="0" collapsed="false">
      <c r="A14" s="76" t="s">
        <v>164</v>
      </c>
      <c r="B14" s="76"/>
      <c r="C14" s="77" t="s">
        <v>165</v>
      </c>
      <c r="D14" s="77"/>
      <c r="E14" s="77"/>
      <c r="F14" s="77" t="s">
        <v>166</v>
      </c>
      <c r="G14" s="77"/>
      <c r="H14" s="77"/>
      <c r="I14" s="77"/>
      <c r="J14" s="77"/>
      <c r="K14" s="77"/>
    </row>
  </sheetData>
  <mergeCells count="13">
    <mergeCell ref="A1:K1"/>
    <mergeCell ref="A2:K2"/>
    <mergeCell ref="A9:B9"/>
    <mergeCell ref="A11:K11"/>
    <mergeCell ref="A12:B12"/>
    <mergeCell ref="C12:E12"/>
    <mergeCell ref="F12:K12"/>
    <mergeCell ref="A13:B13"/>
    <mergeCell ref="C13:E13"/>
    <mergeCell ref="F13:K13"/>
    <mergeCell ref="A14:B14"/>
    <mergeCell ref="C14:E14"/>
    <mergeCell ref="F14:K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false"/>
  </sheetPr>
  <dimension ref="A1:H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8" min="2" style="1" width="15"/>
  </cols>
  <sheetData>
    <row r="1" customFormat="false" ht="36" hidden="false" customHeight="true" outlineLevel="0" collapsed="false">
      <c r="A1" s="43" t="s">
        <v>167</v>
      </c>
      <c r="B1" s="43"/>
      <c r="C1" s="43"/>
      <c r="D1" s="43"/>
      <c r="E1" s="43"/>
      <c r="F1" s="43"/>
      <c r="G1" s="43"/>
      <c r="H1" s="43"/>
    </row>
    <row r="2" customFormat="false" ht="19.5" hidden="false" customHeight="true" outlineLevel="0" collapsed="false">
      <c r="A2" s="3" t="s">
        <v>168</v>
      </c>
      <c r="B2" s="3"/>
      <c r="C2" s="3"/>
      <c r="D2" s="3"/>
      <c r="E2" s="3"/>
      <c r="F2" s="3"/>
      <c r="G2" s="3"/>
      <c r="H2" s="3"/>
    </row>
    <row r="3" customFormat="false" ht="9.75" hidden="false" customHeight="true" outlineLevel="0" collapsed="false"/>
    <row r="4" customFormat="false" ht="27.75" hidden="false" customHeight="true" outlineLevel="0" collapsed="false">
      <c r="A4" s="78" t="s">
        <v>169</v>
      </c>
      <c r="B4" s="78"/>
      <c r="C4" s="78"/>
      <c r="D4" s="78"/>
      <c r="E4" s="78"/>
      <c r="F4" s="78"/>
      <c r="G4" s="78"/>
      <c r="H4" s="78"/>
    </row>
    <row r="5" customFormat="false" ht="21.75" hidden="false" customHeight="true" outlineLevel="0" collapsed="false">
      <c r="A5" s="21" t="s">
        <v>170</v>
      </c>
      <c r="B5" s="21"/>
      <c r="C5" s="21"/>
      <c r="D5" s="21"/>
      <c r="E5" s="79" t="s">
        <v>55</v>
      </c>
      <c r="F5" s="79"/>
      <c r="G5" s="79"/>
      <c r="H5" s="79"/>
    </row>
    <row r="6" customFormat="false" ht="21.75" hidden="false" customHeight="true" outlineLevel="0" collapsed="false">
      <c r="A6" s="21" t="s">
        <v>171</v>
      </c>
      <c r="B6" s="21"/>
      <c r="C6" s="21"/>
      <c r="D6" s="21"/>
      <c r="E6" s="80" t="n">
        <v>2500</v>
      </c>
      <c r="F6" s="80"/>
      <c r="G6" s="80"/>
      <c r="H6" s="80"/>
    </row>
    <row r="7" customFormat="false" ht="21.75" hidden="false" customHeight="true" outlineLevel="0" collapsed="false">
      <c r="A7" s="21" t="s">
        <v>172</v>
      </c>
      <c r="B7" s="21"/>
      <c r="C7" s="21"/>
      <c r="D7" s="21"/>
      <c r="E7" s="81" t="n">
        <v>4</v>
      </c>
      <c r="F7" s="81"/>
      <c r="G7" s="81"/>
      <c r="H7" s="81"/>
    </row>
    <row r="8" customFormat="false" ht="21.75" hidden="false" customHeight="true" outlineLevel="0" collapsed="false">
      <c r="A8" s="21" t="s">
        <v>173</v>
      </c>
      <c r="B8" s="21"/>
      <c r="C8" s="21"/>
      <c r="D8" s="21"/>
      <c r="E8" s="82" t="n">
        <v>5</v>
      </c>
      <c r="F8" s="82"/>
      <c r="G8" s="82"/>
      <c r="H8" s="82"/>
    </row>
    <row r="9" customFormat="false" ht="21.75" hidden="false" customHeight="true" outlineLevel="0" collapsed="false">
      <c r="A9" s="21" t="s">
        <v>174</v>
      </c>
      <c r="B9" s="21"/>
      <c r="C9" s="21"/>
      <c r="D9" s="21"/>
      <c r="E9" s="80" t="n">
        <v>3000</v>
      </c>
      <c r="F9" s="80"/>
      <c r="G9" s="80"/>
      <c r="H9" s="80"/>
    </row>
    <row r="10" customFormat="false" ht="7.5" hidden="false" customHeight="true" outlineLevel="0" collapsed="false"/>
    <row r="11" customFormat="false" ht="21.75" hidden="false" customHeight="true" outlineLevel="0" collapsed="false">
      <c r="A11" s="83" t="s">
        <v>175</v>
      </c>
      <c r="B11" s="83"/>
      <c r="C11" s="83"/>
      <c r="D11" s="83"/>
      <c r="E11" s="84" t="n">
        <f aca="false">E6*E7*E8</f>
        <v>50000</v>
      </c>
      <c r="F11" s="84"/>
      <c r="G11" s="84"/>
      <c r="H11" s="84"/>
    </row>
    <row r="12" customFormat="false" ht="21.75" hidden="false" customHeight="true" outlineLevel="0" collapsed="false">
      <c r="A12" s="83" t="s">
        <v>176</v>
      </c>
      <c r="B12" s="83"/>
      <c r="C12" s="83"/>
      <c r="D12" s="83"/>
      <c r="E12" s="84" t="n">
        <f aca="false">E9</f>
        <v>3000</v>
      </c>
      <c r="F12" s="84"/>
      <c r="G12" s="84"/>
      <c r="H12" s="84"/>
    </row>
    <row r="13" customFormat="false" ht="21.75" hidden="false" customHeight="true" outlineLevel="0" collapsed="false">
      <c r="A13" s="85" t="s">
        <v>177</v>
      </c>
      <c r="B13" s="85"/>
      <c r="C13" s="85"/>
      <c r="D13" s="85"/>
      <c r="E13" s="86" t="n">
        <f aca="false">E11-E12</f>
        <v>47000</v>
      </c>
      <c r="F13" s="86"/>
      <c r="G13" s="86"/>
      <c r="H13" s="86"/>
    </row>
    <row r="14" customFormat="false" ht="21.75" hidden="false" customHeight="true" outlineLevel="0" collapsed="false">
      <c r="A14" s="83" t="s">
        <v>178</v>
      </c>
      <c r="B14" s="83"/>
      <c r="C14" s="83"/>
      <c r="D14" s="83"/>
      <c r="E14" s="87" t="n">
        <f aca="false">E13/E8</f>
        <v>9400</v>
      </c>
      <c r="F14" s="87"/>
      <c r="G14" s="87"/>
      <c r="H14" s="87"/>
    </row>
    <row r="15" customFormat="false" ht="21.75" hidden="false" customHeight="true" outlineLevel="0" collapsed="false">
      <c r="A15" s="83" t="s">
        <v>179</v>
      </c>
      <c r="B15" s="83"/>
      <c r="C15" s="83"/>
      <c r="D15" s="83"/>
      <c r="E15" s="84" t="n">
        <f aca="false">E13</f>
        <v>47000</v>
      </c>
      <c r="F15" s="84"/>
      <c r="G15" s="84"/>
      <c r="H15" s="84"/>
    </row>
    <row r="17" customFormat="false" ht="9.75" hidden="false" customHeight="true" outlineLevel="0" collapsed="false"/>
    <row r="18" customFormat="false" ht="27.75" hidden="false" customHeight="true" outlineLevel="0" collapsed="false">
      <c r="A18" s="78" t="s">
        <v>180</v>
      </c>
      <c r="B18" s="78"/>
      <c r="C18" s="78"/>
      <c r="D18" s="78"/>
      <c r="E18" s="78"/>
      <c r="F18" s="78"/>
      <c r="G18" s="78"/>
      <c r="H18" s="78"/>
    </row>
    <row r="19" customFormat="false" ht="21.75" hidden="false" customHeight="true" outlineLevel="0" collapsed="false">
      <c r="A19" s="21" t="s">
        <v>181</v>
      </c>
      <c r="B19" s="21"/>
      <c r="C19" s="21"/>
      <c r="D19" s="21"/>
      <c r="E19" s="80" t="n">
        <v>10000</v>
      </c>
      <c r="F19" s="80"/>
      <c r="G19" s="80"/>
      <c r="H19" s="80"/>
    </row>
    <row r="20" customFormat="false" ht="21.75" hidden="false" customHeight="true" outlineLevel="0" collapsed="false">
      <c r="A20" s="21" t="s">
        <v>182</v>
      </c>
      <c r="B20" s="21"/>
      <c r="C20" s="21"/>
      <c r="D20" s="21"/>
      <c r="E20" s="80" t="n">
        <v>5500</v>
      </c>
      <c r="F20" s="80"/>
      <c r="G20" s="80"/>
      <c r="H20" s="80"/>
    </row>
    <row r="21" customFormat="false" ht="21.75" hidden="false" customHeight="true" outlineLevel="0" collapsed="false">
      <c r="A21" s="21" t="s">
        <v>183</v>
      </c>
      <c r="B21" s="21"/>
      <c r="C21" s="21"/>
      <c r="D21" s="21"/>
      <c r="E21" s="80" t="n">
        <v>500</v>
      </c>
      <c r="F21" s="80"/>
      <c r="G21" s="80"/>
      <c r="H21" s="80"/>
    </row>
    <row r="22" customFormat="false" ht="7.5" hidden="false" customHeight="true" outlineLevel="0" collapsed="false"/>
    <row r="23" customFormat="false" ht="21.75" hidden="false" customHeight="true" outlineLevel="0" collapsed="false">
      <c r="A23" s="88" t="s">
        <v>184</v>
      </c>
      <c r="B23" s="88"/>
      <c r="C23" s="88"/>
      <c r="D23" s="88"/>
      <c r="E23" s="89" t="n">
        <f aca="false">E19-E20-E21</f>
        <v>4000</v>
      </c>
      <c r="F23" s="89"/>
      <c r="G23" s="89"/>
      <c r="H23" s="89"/>
    </row>
    <row r="24" customFormat="false" ht="21.75" hidden="false" customHeight="true" outlineLevel="0" collapsed="false">
      <c r="A24" s="83" t="s">
        <v>185</v>
      </c>
      <c r="B24" s="83"/>
      <c r="C24" s="83"/>
      <c r="D24" s="83"/>
      <c r="E24" s="90" t="n">
        <f aca="false">IF(E19&gt;0,(E19-E20-E21)/E19,0)</f>
        <v>0.4</v>
      </c>
      <c r="F24" s="90"/>
      <c r="G24" s="90"/>
      <c r="H24" s="90"/>
    </row>
    <row r="25" customFormat="false" ht="21.75" hidden="false" customHeight="true" outlineLevel="0" collapsed="false">
      <c r="A25" s="83" t="s">
        <v>186</v>
      </c>
      <c r="B25" s="83"/>
      <c r="C25" s="83"/>
      <c r="D25" s="83"/>
      <c r="E25" s="91" t="n">
        <f aca="false">E19-E20</f>
        <v>4500</v>
      </c>
      <c r="F25" s="91"/>
      <c r="G25" s="91"/>
      <c r="H25" s="91"/>
    </row>
    <row r="26" customFormat="false" ht="21.75" hidden="false" customHeight="true" outlineLevel="0" collapsed="false">
      <c r="A26" s="83" t="s">
        <v>187</v>
      </c>
      <c r="B26" s="83"/>
      <c r="C26" s="83"/>
      <c r="D26" s="83"/>
      <c r="E26" s="90" t="n">
        <f aca="false">IF(E19&gt;0,(E19-E20)/E19,0)</f>
        <v>0.45</v>
      </c>
      <c r="F26" s="90"/>
      <c r="G26" s="90"/>
      <c r="H26" s="90"/>
    </row>
    <row r="28" customFormat="false" ht="9.75" hidden="false" customHeight="true" outlineLevel="0" collapsed="false"/>
    <row r="29" customFormat="false" ht="39.75" hidden="false" customHeight="true" outlineLevel="0" collapsed="false">
      <c r="A29" s="92" t="s">
        <v>188</v>
      </c>
      <c r="B29" s="92"/>
      <c r="C29" s="92"/>
      <c r="D29" s="92"/>
      <c r="E29" s="92"/>
      <c r="F29" s="92"/>
      <c r="G29" s="92"/>
      <c r="H29" s="92"/>
    </row>
  </sheetData>
  <mergeCells count="39">
    <mergeCell ref="A1:H1"/>
    <mergeCell ref="A2:H2"/>
    <mergeCell ref="A4:H4"/>
    <mergeCell ref="A5:D5"/>
    <mergeCell ref="E5:H5"/>
    <mergeCell ref="A6:D6"/>
    <mergeCell ref="E6:H6"/>
    <mergeCell ref="A7:D7"/>
    <mergeCell ref="E7:H7"/>
    <mergeCell ref="A8:D8"/>
    <mergeCell ref="E8:H8"/>
    <mergeCell ref="A9:D9"/>
    <mergeCell ref="E9:H9"/>
    <mergeCell ref="A11:D11"/>
    <mergeCell ref="E11:H11"/>
    <mergeCell ref="A12:D12"/>
    <mergeCell ref="E12:H12"/>
    <mergeCell ref="A13:D13"/>
    <mergeCell ref="E13:H13"/>
    <mergeCell ref="A14:D14"/>
    <mergeCell ref="E14:H14"/>
    <mergeCell ref="A15:D15"/>
    <mergeCell ref="E15:H15"/>
    <mergeCell ref="A18:H18"/>
    <mergeCell ref="A19:D19"/>
    <mergeCell ref="E19:H19"/>
    <mergeCell ref="A20:D20"/>
    <mergeCell ref="E20:H20"/>
    <mergeCell ref="A21:D21"/>
    <mergeCell ref="E21:H21"/>
    <mergeCell ref="A23:D23"/>
    <mergeCell ref="E23:H23"/>
    <mergeCell ref="A24:D24"/>
    <mergeCell ref="E24:H24"/>
    <mergeCell ref="A25:D25"/>
    <mergeCell ref="E25:H25"/>
    <mergeCell ref="A26:D26"/>
    <mergeCell ref="E26:H26"/>
    <mergeCell ref="A29:H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A1:N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28"/>
    <col collapsed="false" customWidth="true" hidden="false" outlineLevel="0" max="4" min="3" style="1" width="16"/>
    <col collapsed="false" customWidth="true" hidden="false" outlineLevel="0" max="5" min="5" style="1" width="14"/>
    <col collapsed="false" customWidth="true" hidden="false" outlineLevel="0" max="6" min="6" style="1" width="12"/>
    <col collapsed="false" customWidth="true" hidden="false" outlineLevel="0" max="7" min="7" style="1" width="10"/>
    <col collapsed="false" customWidth="true" hidden="false" outlineLevel="0" max="8" min="8" style="1" width="14"/>
    <col collapsed="false" customWidth="true" hidden="false" outlineLevel="0" max="9" min="9" style="1" width="28"/>
    <col collapsed="false" customWidth="true" hidden="false" outlineLevel="0" max="10" min="10" style="1" width="13"/>
    <col collapsed="false" customWidth="true" hidden="false" outlineLevel="0" max="11" min="11" style="1" width="15"/>
    <col collapsed="false" customWidth="true" hidden="false" outlineLevel="0" max="12" min="12" style="1" width="30"/>
  </cols>
  <sheetData>
    <row r="1" customFormat="false" ht="36" hidden="false" customHeight="true" outlineLevel="0" collapsed="false">
      <c r="A1" s="43" t="s">
        <v>189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N1" s="93" t="n">
        <f aca="true">TODAY()</f>
        <v>46097</v>
      </c>
    </row>
    <row r="2" customFormat="false" ht="19.5" hidden="false" customHeight="true" outlineLevel="0" collapsed="false">
      <c r="A2" s="3" t="s">
        <v>190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42" hidden="false" customHeight="true" outlineLevel="0" collapsed="false">
      <c r="A3" s="44" t="s">
        <v>36</v>
      </c>
      <c r="B3" s="44" t="s">
        <v>37</v>
      </c>
      <c r="C3" s="44" t="s">
        <v>112</v>
      </c>
      <c r="D3" s="44" t="s">
        <v>191</v>
      </c>
      <c r="E3" s="44" t="s">
        <v>114</v>
      </c>
      <c r="F3" s="44" t="s">
        <v>118</v>
      </c>
      <c r="G3" s="44" t="s">
        <v>121</v>
      </c>
      <c r="H3" s="44" t="s">
        <v>192</v>
      </c>
      <c r="I3" s="44" t="s">
        <v>193</v>
      </c>
      <c r="J3" s="44" t="s">
        <v>194</v>
      </c>
      <c r="K3" s="44" t="s">
        <v>195</v>
      </c>
      <c r="L3" s="44" t="s">
        <v>196</v>
      </c>
    </row>
    <row r="4" customFormat="false" ht="19.5" hidden="false" customHeight="true" outlineLevel="0" collapsed="false">
      <c r="A4" s="94" t="s">
        <v>78</v>
      </c>
      <c r="B4" s="94" t="s">
        <v>79</v>
      </c>
      <c r="C4" s="94" t="s">
        <v>134</v>
      </c>
      <c r="D4" s="95" t="n">
        <v>3100</v>
      </c>
      <c r="E4" s="96" t="s">
        <v>136</v>
      </c>
      <c r="F4" s="97" t="n">
        <f aca="false">MAX(0,$N$1-E4)</f>
        <v>310</v>
      </c>
      <c r="G4" s="94" t="n">
        <v>1</v>
      </c>
      <c r="H4" s="98" t="s">
        <v>197</v>
      </c>
      <c r="I4" s="94" t="s">
        <v>198</v>
      </c>
      <c r="J4" s="99" t="n">
        <v>25</v>
      </c>
      <c r="K4" s="94" t="s">
        <v>199</v>
      </c>
      <c r="L4" s="94" t="s">
        <v>200</v>
      </c>
    </row>
    <row r="5" customFormat="false" ht="19.5" hidden="false" customHeight="true" outlineLevel="0" collapsed="false">
      <c r="A5" s="100" t="s">
        <v>88</v>
      </c>
      <c r="B5" s="100" t="s">
        <v>89</v>
      </c>
      <c r="C5" s="100" t="s">
        <v>139</v>
      </c>
      <c r="D5" s="101" t="n">
        <v>7800</v>
      </c>
      <c r="E5" s="102" t="s">
        <v>141</v>
      </c>
      <c r="F5" s="103" t="n">
        <f aca="false">MAX(0,$N$1-E5)</f>
        <v>471</v>
      </c>
      <c r="G5" s="100" t="n">
        <v>2</v>
      </c>
      <c r="H5" s="104" t="s">
        <v>201</v>
      </c>
      <c r="I5" s="100" t="s">
        <v>142</v>
      </c>
      <c r="J5" s="105" t="n">
        <v>80</v>
      </c>
      <c r="K5" s="100" t="s">
        <v>202</v>
      </c>
      <c r="L5" s="100" t="s">
        <v>203</v>
      </c>
    </row>
    <row r="6" customFormat="false" ht="19.5" hidden="false" customHeight="true" outlineLevel="0" collapsed="false">
      <c r="A6" s="45" t="s">
        <v>54</v>
      </c>
      <c r="B6" s="45" t="s">
        <v>55</v>
      </c>
      <c r="C6" s="45" t="s">
        <v>126</v>
      </c>
      <c r="D6" s="54" t="n">
        <v>8750</v>
      </c>
      <c r="E6" s="106" t="s">
        <v>128</v>
      </c>
      <c r="F6" s="55" t="n">
        <f aca="false">MAX(0,$N$1-E6)</f>
        <v>258</v>
      </c>
      <c r="G6" s="45" t="n">
        <v>0</v>
      </c>
      <c r="H6" s="45"/>
      <c r="I6" s="45" t="s">
        <v>204</v>
      </c>
      <c r="J6" s="65" t="n">
        <v>0</v>
      </c>
      <c r="K6" s="45" t="s">
        <v>205</v>
      </c>
      <c r="L6" s="45" t="s">
        <v>206</v>
      </c>
    </row>
    <row r="7" customFormat="false" ht="19.5" hidden="false" customHeight="true" outlineLevel="0" collapsed="false">
      <c r="A7" s="48" t="s">
        <v>100</v>
      </c>
      <c r="B7" s="48" t="s">
        <v>101</v>
      </c>
      <c r="C7" s="48" t="s">
        <v>143</v>
      </c>
      <c r="D7" s="59" t="n">
        <v>6400</v>
      </c>
      <c r="E7" s="107" t="s">
        <v>128</v>
      </c>
      <c r="F7" s="60" t="n">
        <f aca="false">MAX(0,$N$1-E7)</f>
        <v>258</v>
      </c>
      <c r="G7" s="48" t="n">
        <v>0</v>
      </c>
      <c r="H7" s="48"/>
      <c r="I7" s="48" t="s">
        <v>204</v>
      </c>
      <c r="J7" s="68" t="n">
        <v>0</v>
      </c>
      <c r="K7" s="48" t="s">
        <v>207</v>
      </c>
      <c r="L7" s="48" t="s">
        <v>206</v>
      </c>
    </row>
    <row r="10" customFormat="false" ht="15" hidden="false" customHeight="true" outlineLevel="0" collapsed="false">
      <c r="A10" s="72" t="s">
        <v>208</v>
      </c>
      <c r="B10" s="72"/>
      <c r="C10" s="72"/>
    </row>
    <row r="11" customFormat="false" ht="19.5" hidden="false" customHeight="true" outlineLevel="0" collapsed="false">
      <c r="A11" s="21" t="s">
        <v>15</v>
      </c>
      <c r="B11" s="21"/>
      <c r="C11" s="21"/>
      <c r="D11" s="22" t="n">
        <f aca="false">SUM(D4:D7)</f>
        <v>26050</v>
      </c>
      <c r="E11" s="22"/>
      <c r="F11" s="22"/>
    </row>
    <row r="12" customFormat="false" ht="19.5" hidden="false" customHeight="true" outlineLevel="0" collapsed="false">
      <c r="A12" s="21" t="s">
        <v>18</v>
      </c>
      <c r="B12" s="21"/>
      <c r="C12" s="21"/>
      <c r="D12" s="28" t="n">
        <f aca="false">COUNTA(C4:C7)</f>
        <v>4</v>
      </c>
      <c r="E12" s="28"/>
      <c r="F12" s="28"/>
    </row>
    <row r="13" customFormat="false" ht="19.5" hidden="false" customHeight="true" outlineLevel="0" collapsed="false">
      <c r="A13" s="21" t="s">
        <v>209</v>
      </c>
      <c r="B13" s="21"/>
      <c r="C13" s="21"/>
      <c r="D13" s="28" t="n">
        <f aca="false">COUNTIF(F4:F7,"&gt;0")</f>
        <v>4</v>
      </c>
      <c r="E13" s="28"/>
      <c r="F13" s="28"/>
    </row>
    <row r="14" customFormat="false" ht="19.5" hidden="false" customHeight="true" outlineLevel="0" collapsed="false">
      <c r="A14" s="21" t="s">
        <v>24</v>
      </c>
      <c r="B14" s="21"/>
      <c r="C14" s="21"/>
      <c r="D14" s="108" t="n">
        <f aca="false">AVERAGEIF(F4:F7,"&gt;0")</f>
        <v>324.25</v>
      </c>
      <c r="E14" s="108"/>
      <c r="F14" s="108"/>
    </row>
    <row r="15" customFormat="false" ht="19.5" hidden="false" customHeight="true" outlineLevel="0" collapsed="false">
      <c r="A15" s="21" t="s">
        <v>25</v>
      </c>
      <c r="B15" s="21"/>
      <c r="C15" s="21"/>
      <c r="D15" s="22" t="n">
        <f aca="false">SUM(J4:J7)</f>
        <v>105</v>
      </c>
      <c r="E15" s="22"/>
      <c r="F15" s="22"/>
    </row>
  </sheetData>
  <mergeCells count="13">
    <mergeCell ref="A1:L1"/>
    <mergeCell ref="A2:L2"/>
    <mergeCell ref="A10:C10"/>
    <mergeCell ref="A11:C11"/>
    <mergeCell ref="D11:F11"/>
    <mergeCell ref="A12:C12"/>
    <mergeCell ref="D12:F12"/>
    <mergeCell ref="A13:C13"/>
    <mergeCell ref="D13:F13"/>
    <mergeCell ref="A14:C14"/>
    <mergeCell ref="D14:F14"/>
    <mergeCell ref="A15:C15"/>
    <mergeCell ref="D15:F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2026-03-16T08:54:35Z</dcterms:created>
  <dc:creator>openpyxl</dc:creator>
  <dc:description/>
  <dc:language>en-US</dc:language>
  <cp:lastModifiedBy/>
  <dcterms:modified xsi:type="dcterms:W3CDTF">2026-03-16T08:55:03Z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