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Artikelstamm" sheetId="1" state="visible" r:id="rId2"/>
    <sheet name="Bewegungsdaten" sheetId="2" state="visible" r:id="rId3"/>
    <sheet name="Meldebestand-Rechner" sheetId="3" state="visible" r:id="rId4"/>
    <sheet name="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<sst xmlns="http://schemas.openxmlformats.org/spreadsheetml/2006/main" count="247" uniqueCount="173">
  <si>
    <t xml:space="preserve">ARTIKELSTAMM – Lagerverwaltung</t>
  </si>
  <si>
    <t xml:space="preserve">Artikelnr. (SKU)</t>
  </si>
  <si>
    <t xml:space="preserve">Artikelbezeichnung</t>
  </si>
  <si>
    <t xml:space="preserve">Kategorie</t>
  </si>
  <si>
    <t xml:space="preserve">Lieferant</t>
  </si>
  <si>
    <t xml:space="preserve">Einheit</t>
  </si>
  <si>
    <t xml:space="preserve">Einkaufspreis (€)</t>
  </si>
  <si>
    <t xml:space="preserve">Verkaufspreis (€)</t>
  </si>
  <si>
    <t xml:space="preserve">Marge (%)</t>
  </si>
  <si>
    <t xml:space="preserve">Aktueller Bestand</t>
  </si>
  <si>
    <t xml:space="preserve">Mindestbestand</t>
  </si>
  <si>
    <t xml:space="preserve">Meldebestand</t>
  </si>
  <si>
    <t xml:space="preserve">Ø Tagesverbrauch</t>
  </si>
  <si>
    <t xml:space="preserve">Beschaffungszeit (Tage)</t>
  </si>
  <si>
    <t xml:space="preserve">Bestand (Wert €)</t>
  </si>
  <si>
    <t xml:space="preserve">Status</t>
  </si>
  <si>
    <t xml:space="preserve">Bemerkung</t>
  </si>
  <si>
    <t xml:space="preserve">SKU-001</t>
  </si>
  <si>
    <t xml:space="preserve">Schreibtisch Buche 160cm</t>
  </si>
  <si>
    <t xml:space="preserve">Möbel</t>
  </si>
  <si>
    <t xml:space="preserve">Holz GmbH</t>
  </si>
  <si>
    <t xml:space="preserve">Stk.</t>
  </si>
  <si>
    <t xml:space="preserve">SKU-002</t>
  </si>
  <si>
    <t xml:space="preserve">Bürostuhl Ergonomic Pro</t>
  </si>
  <si>
    <t xml:space="preserve">Stühle</t>
  </si>
  <si>
    <t xml:space="preserve">Ergon AG</t>
  </si>
  <si>
    <t xml:space="preserve">SKU-003</t>
  </si>
  <si>
    <t xml:space="preserve">Aktenschrank 4-türig</t>
  </si>
  <si>
    <t xml:space="preserve">Schränke</t>
  </si>
  <si>
    <t xml:space="preserve">SKU-004</t>
  </si>
  <si>
    <t xml:space="preserve">Stehlampe LED Design</t>
  </si>
  <si>
    <t xml:space="preserve">Beleuchtung</t>
  </si>
  <si>
    <t xml:space="preserve">Licht &amp; Co.</t>
  </si>
  <si>
    <t xml:space="preserve">SKU-005</t>
  </si>
  <si>
    <t xml:space="preserve">Whiteboard 120x90</t>
  </si>
  <si>
    <t xml:space="preserve">Bürobedarf</t>
  </si>
  <si>
    <t xml:space="preserve">Office Plus</t>
  </si>
  <si>
    <t xml:space="preserve">SKU-006</t>
  </si>
  <si>
    <t xml:space="preserve">Tischkalender Leder</t>
  </si>
  <si>
    <t xml:space="preserve">SKU-007</t>
  </si>
  <si>
    <t xml:space="preserve">Monitor-Halterung Doppel</t>
  </si>
  <si>
    <t xml:space="preserve">Technik</t>
  </si>
  <si>
    <t xml:space="preserve">Tech Supply</t>
  </si>
  <si>
    <t xml:space="preserve">SKU-008</t>
  </si>
  <si>
    <t xml:space="preserve">Drucker Laser A4</t>
  </si>
  <si>
    <t xml:space="preserve">GESAMT</t>
  </si>
  <si>
    <t xml:space="preserve">BEWEGUNGSDATEN – Warenein- &amp; Warenausgang</t>
  </si>
  <si>
    <t xml:space="preserve">Datum</t>
  </si>
  <si>
    <t xml:space="preserve">Belegnr.</t>
  </si>
  <si>
    <t xml:space="preserve">Bewegungstyp</t>
  </si>
  <si>
    <t xml:space="preserve">Menge</t>
  </si>
  <si>
    <t xml:space="preserve">Warenwert (€)</t>
  </si>
  <si>
    <t xml:space="preserve">Lieferant / Kunde</t>
  </si>
  <si>
    <t xml:space="preserve">2025-01-03</t>
  </si>
  <si>
    <t xml:space="preserve">WE-2025-001</t>
  </si>
  <si>
    <t xml:space="preserve">Wareneingang</t>
  </si>
  <si>
    <t xml:space="preserve">Lieferung Jan</t>
  </si>
  <si>
    <t xml:space="preserve">2025-01-05</t>
  </si>
  <si>
    <t xml:space="preserve">WA-2025-001</t>
  </si>
  <si>
    <t xml:space="preserve">Warenausgang</t>
  </si>
  <si>
    <t xml:space="preserve">Kunde Müller</t>
  </si>
  <si>
    <t xml:space="preserve">Auftrag #A001</t>
  </si>
  <si>
    <t xml:space="preserve">2025-01-07</t>
  </si>
  <si>
    <t xml:space="preserve">WE-2025-002</t>
  </si>
  <si>
    <t xml:space="preserve">2025-01-09</t>
  </si>
  <si>
    <t xml:space="preserve">WA-2025-002</t>
  </si>
  <si>
    <t xml:space="preserve">Kunde Schulz</t>
  </si>
  <si>
    <t xml:space="preserve">Auftrag #A002</t>
  </si>
  <si>
    <t xml:space="preserve">2025-01-12</t>
  </si>
  <si>
    <t xml:space="preserve">WE-2025-003</t>
  </si>
  <si>
    <t xml:space="preserve">2025-01-15</t>
  </si>
  <si>
    <t xml:space="preserve">WA-2025-003</t>
  </si>
  <si>
    <t xml:space="preserve">Kunde Weber</t>
  </si>
  <si>
    <t xml:space="preserve">Auftrag #A003</t>
  </si>
  <si>
    <t xml:space="preserve">2025-01-18</t>
  </si>
  <si>
    <t xml:space="preserve">WA-2025-004</t>
  </si>
  <si>
    <t xml:space="preserve">Kunde Braun</t>
  </si>
  <si>
    <t xml:space="preserve">Auftrag #A004</t>
  </si>
  <si>
    <t xml:space="preserve">2025-01-20</t>
  </si>
  <si>
    <t xml:space="preserve">WE-2025-004</t>
  </si>
  <si>
    <t xml:space="preserve">2025-01-22</t>
  </si>
  <si>
    <t xml:space="preserve">WA-2025-005</t>
  </si>
  <si>
    <t xml:space="preserve">Kunde Koch</t>
  </si>
  <si>
    <t xml:space="preserve">Auftrag #A005</t>
  </si>
  <si>
    <t xml:space="preserve">2025-01-25</t>
  </si>
  <si>
    <t xml:space="preserve">WA-2025-006</t>
  </si>
  <si>
    <t xml:space="preserve">Kunde Lange</t>
  </si>
  <si>
    <t xml:space="preserve">Auftrag #A006</t>
  </si>
  <si>
    <t xml:space="preserve">2025-01-28</t>
  </si>
  <si>
    <t xml:space="preserve">WE-2025-005</t>
  </si>
  <si>
    <t xml:space="preserve">2025-01-30</t>
  </si>
  <si>
    <t xml:space="preserve">WA-2025-007</t>
  </si>
  <si>
    <t xml:space="preserve">Kunde Wolf</t>
  </si>
  <si>
    <t xml:space="preserve">Auftrag #A007</t>
  </si>
  <si>
    <t xml:space="preserve">GESAMT WARENWERT</t>
  </si>
  <si>
    <t xml:space="preserve">MELDEBESTAND-RECHNER</t>
  </si>
  <si>
    <t xml:space="preserve">Berechnung Meldebestand (Reorder Point) &amp; Lagerumschlagshäufigkeit</t>
  </si>
  <si>
    <t xml:space="preserve">  1 · MELDEBESTAND (Reorder Point)</t>
  </si>
  <si>
    <t xml:space="preserve">Formel:  MB  =  (TV × BZ)  +  SB</t>
  </si>
  <si>
    <t xml:space="preserve">TV – Tagesverbrauch (Stück/Tag)</t>
  </si>
  <si>
    <t xml:space="preserve">⟵ Eingabe änderbar (blau)</t>
  </si>
  <si>
    <t xml:space="preserve">BZ – Beschaffungszeit / Lead Time (Tage)</t>
  </si>
  <si>
    <t xml:space="preserve">SB – Sicherheitsbestand (Stück)</t>
  </si>
  <si>
    <t xml:space="preserve">➤  MELDEBESTAND (Stück)</t>
  </si>
  <si>
    <t xml:space="preserve">Bei diesem Bestand nachbestellen!</t>
  </si>
  <si>
    <t xml:space="preserve">  2 · SICHERHEITSBESTAND (Safety Stock)</t>
  </si>
  <si>
    <t xml:space="preserve">Formel:  SB  =  Z-Faktor × σ × √BZ</t>
  </si>
  <si>
    <t xml:space="preserve">Z-Faktor (95% Servicegrad = 1,65)</t>
  </si>
  <si>
    <t xml:space="preserve">95%=1.65 | 99%=2.33</t>
  </si>
  <si>
    <t xml:space="preserve">σ – Standardabw. Tagesverbrauch</t>
  </si>
  <si>
    <t xml:space="preserve">⟵ Eingabe änderbar</t>
  </si>
  <si>
    <t xml:space="preserve">BZ – Beschaffungszeit (Tage)</t>
  </si>
  <si>
    <t xml:space="preserve">Wert aus Zelle C7</t>
  </si>
  <si>
    <t xml:space="preserve">➤  SICHERHEITSBESTAND (Stück)</t>
  </si>
  <si>
    <t xml:space="preserve">Empfohlener Mindestsicherheitsbestand</t>
  </si>
  <si>
    <t xml:space="preserve">  3 · LAGERUMSCHLAGSHÄUFIGKEIT (Inventory Turnover)</t>
  </si>
  <si>
    <t xml:space="preserve">Formel:  LU  =  Wareneinsatz  ÷  Ø Lagerbestand</t>
  </si>
  <si>
    <t xml:space="preserve">Wareneinsatz Periode (€)</t>
  </si>
  <si>
    <t xml:space="preserve">Summe EK-Preise verkaufter Waren</t>
  </si>
  <si>
    <t xml:space="preserve">Anfangsbestand (€)</t>
  </si>
  <si>
    <t xml:space="preserve">Endbestand (€)</t>
  </si>
  <si>
    <t xml:space="preserve">Ø Lagerbestand (€)</t>
  </si>
  <si>
    <t xml:space="preserve">Berechnet: (Anfang + Ende) / 2</t>
  </si>
  <si>
    <t xml:space="preserve">➤  LAGERUMSCHLAGSHÄUFIGKEIT</t>
  </si>
  <si>
    <t xml:space="preserve">Richtwert: &gt; 4x/Jahr = effizient</t>
  </si>
  <si>
    <t xml:space="preserve">  4 · KAPITALBINDUNG &amp; LAGERDAUER</t>
  </si>
  <si>
    <t xml:space="preserve">Gesamter Lagerwert (€)</t>
  </si>
  <si>
    <t xml:space="preserve">Aus Artikelstamm (Bestand x EK)</t>
  </si>
  <si>
    <t xml:space="preserve">Ø Lagerdauer (Tage)</t>
  </si>
  <si>
    <t xml:space="preserve">360 / Lagerumschlagshäufigkeit</t>
  </si>
  <si>
    <t xml:space="preserve">Kapitalbindungskosten p.a. (5%)</t>
  </si>
  <si>
    <t xml:space="preserve">Annahme: 5 % Zinssatz auf gebundenes Kapital</t>
  </si>
  <si>
    <t xml:space="preserve">LEGENDE / FARBKONVENTION</t>
  </si>
  <si>
    <t xml:space="preserve">Blauer Text</t>
  </si>
  <si>
    <t xml:space="preserve">Eingabewerte (manuell änderbar)</t>
  </si>
  <si>
    <t xml:space="preserve">Schwarzer Text</t>
  </si>
  <si>
    <t xml:space="preserve">Berechnete Formeln</t>
  </si>
  <si>
    <t xml:space="preserve">Gelb/Blau BG</t>
  </si>
  <si>
    <t xml:space="preserve">Ergebniswerte (Kennzahlen)</t>
  </si>
  <si>
    <t xml:space="preserve">DASHBOARD – Lagerauswertung &amp; Kennzahlen</t>
  </si>
  <si>
    <t xml:space="preserve">Live-Auswertung aus Artikelstamm &amp; Bewegungsdaten</t>
  </si>
  <si>
    <t xml:space="preserve">Anz. Artikel</t>
  </si>
  <si>
    <t xml:space="preserve">Gesamt Lagerwert (€)</t>
  </si>
  <si>
    <t xml:space="preserve">Ø Lagerumschlag</t>
  </si>
  <si>
    <t xml:space="preserve">Kapitalbindungskosten</t>
  </si>
  <si>
    <t xml:space="preserve">BESTANDSÜBERSICHT NACH ARTIKEL</t>
  </si>
  <si>
    <t xml:space="preserve">SKU</t>
  </si>
  <si>
    <t xml:space="preserve">Artikel</t>
  </si>
  <si>
    <t xml:space="preserve">Akt. Bestand</t>
  </si>
  <si>
    <t xml:space="preserve">KATEGORIE-AUSWERTUNG</t>
  </si>
  <si>
    <t xml:space="preserve">Anzahl Artikel</t>
  </si>
  <si>
    <t xml:space="preserve">Lagerwert (€)</t>
  </si>
  <si>
    <t xml:space="preserve">Anteil (%)</t>
  </si>
  <si>
    <t xml:space="preserve">100.0%</t>
  </si>
  <si>
    <t xml:space="preserve">5 PRAXIS-TIPPS FÜR FEHLERFREIE LAGERVERWALTUNG</t>
  </si>
  <si>
    <t xml:space="preserve">1. Datenüberprüfung: Dropdown-Menüs für Kategorien &amp; Lieferanten → Tippfehler vermeiden</t>
  </si>
  <si>
    <t xml:space="preserve">2. Bedingte Formatierung: Kritische Bestände (&lt; Meldebestand) automatisch rot markieren</t>
  </si>
  <si>
    <t xml:space="preserve">3. SVERWEIS/XVERWEIS: Bewegungsdaten mit Artikelstamm verknüpfen – keine Doppeleingaben</t>
  </si>
  <si>
    <t xml:space="preserve">4. Regelmäßige Backups: Cloud-Backups einrichten – beschädigte Datei = Betriebsausfall</t>
  </si>
  <si>
    <t xml:space="preserve">5. Inventur-Abgleich: Mind. 1× pro Quartal physische Stichprobe → digitale Bestände prüfen</t>
  </si>
  <si>
    <t xml:space="preserve">EXCEL vs. ERP – WANN IST DER WECHSEL SINNVOLL?</t>
  </si>
  <si>
    <t xml:space="preserve">✅  Excel ist ideal für...</t>
  </si>
  <si>
    <t xml:space="preserve">⚠  ERP wird nötig bei...</t>
  </si>
  <si>
    <t xml:space="preserve">✓  Start-ups &amp; kleine KMU</t>
  </si>
  <si>
    <t xml:space="preserve">⚠  Skalierendem Wachstum</t>
  </si>
  <si>
    <t xml:space="preserve">✓  Geringes Bestellvolumen</t>
  </si>
  <si>
    <t xml:space="preserve">⚠  Multi-Channel-Verkauf</t>
  </si>
  <si>
    <t xml:space="preserve">✓  Wenige Lagerstandorte</t>
  </si>
  <si>
    <t xml:space="preserve">⚠  Chargen- &amp; MHD-Tracking</t>
  </si>
  <si>
    <t xml:space="preserve">✓  Ein-Personen-Verwaltung</t>
  </si>
  <si>
    <t xml:space="preserve">⚠  Mehreren Nutzern gleichzeitig</t>
  </si>
  <si>
    <t xml:space="preserve">✓  Geringes Budget</t>
  </si>
  <si>
    <t xml:space="preserve">⚠  Automatisierungsbedarf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</si>
</sst>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&quot; €&quot;;\(#,##0.00&quot; €)&quot;;\-"/>
    <numFmt numFmtId="166" formatCode="0.0%;\(0.0%\);\-"/>
    <numFmt numFmtId="167" formatCode="#,##0;\(#,##0\);\-"/>
    <numFmt numFmtId="168" formatCode="#,##0.0;\(#,##0.0\);\-"/>
    <numFmt numFmtId="169" formatCode="#,##0.00&quot; €&quot;"/>
    <numFmt numFmtId="170" formatCode="#,##0.0"/>
    <numFmt numFmtId="171" formatCode="#,##0"/>
    <numFmt numFmtId="172" formatCode="0.00"/>
    <numFmt numFmtId="173" formatCode="#,##0&quot; €&quot;"/>
    <numFmt numFmtId="174" formatCode="0.0"/>
    <numFmt numFmtId="175" formatCode="0.0%;\(0.0%\);\-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1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2E75B6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2E75B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1F6B00"/>
      <name val="Arial"/>
      <family val="0"/>
      <charset val="1"/>
    </font>
    <font>
      <sz val="11"/>
      <color rgb="FF7B3F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BF3FB"/>
      </patternFill>
    </fill>
    <fill>
      <patternFill patternType="solid">
        <fgColor rgb="FFF2F2F2"/>
        <bgColor rgb="FFEBF3FB"/>
      </patternFill>
    </fill>
    <fill>
      <patternFill patternType="solid">
        <fgColor rgb="FFEBF3FB"/>
        <bgColor rgb="FFF2F2F2"/>
      </patternFill>
    </fill>
    <fill>
      <patternFill patternType="solid">
        <fgColor rgb="FFC55A11"/>
        <bgColor rgb="FF7B3F00"/>
      </patternFill>
    </fill>
    <fill>
      <patternFill patternType="solid">
        <fgColor rgb="FFEBF5E8"/>
        <bgColor rgb="FFF2F2F2"/>
      </patternFill>
    </fill>
    <fill>
      <patternFill patternType="solid">
        <fgColor rgb="FFFFF2CC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FCCCC"/>
        </patternFill>
      </fill>
    </dxf>
    <dxf>
      <fill>
        <patternFill>
          <bgColor rgb="FFFFF2CC"/>
        </patternFill>
      </fill>
    </dxf>
    <dxf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E8"/>
      <rgbColor rgb="FFCCFFCC"/>
      <rgbColor rgb="FFF2F2F2"/>
      <rgbColor rgb="FF99CCFF"/>
      <rgbColor rgb="FFFF99CC"/>
      <rgbColor rgb="FFCC99FF"/>
      <rgbColor rgb="FFFFCCCC"/>
      <rgbColor rgb="FF2E75B6"/>
      <rgbColor rgb="FF33CCCC"/>
      <rgbColor rgb="FF99CC00"/>
      <rgbColor rgb="FFF4B942"/>
      <rgbColor rgb="FFFF9900"/>
      <rgbColor rgb="FFC55A11"/>
      <rgbColor rgb="FF666699"/>
      <rgbColor rgb="FF969696"/>
      <rgbColor rgb="FF1F3864"/>
      <rgbColor rgb="FF00AA00"/>
      <rgbColor rgb="FF003300"/>
      <rgbColor rgb="FF333300"/>
      <rgbColor rgb="FF7B3F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P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10"/>
    <col collapsed="false" customWidth="true" hidden="false" outlineLevel="0" max="7" min="6" style="0" width="18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1" min="10" style="0" width="14"/>
    <col collapsed="false" customWidth="true" hidden="false" outlineLevel="0" max="12" min="12" style="0" width="16"/>
    <col collapsed="false" customWidth="true" hidden="false" outlineLevel="0" max="13" min="13" style="0" width="20"/>
    <col collapsed="false" customWidth="true" hidden="false" outlineLevel="0" max="15" min="14" style="0" width="18"/>
    <col collapsed="false" customWidth="true" hidden="false" outlineLevel="0" max="16" min="16" style="0" width="2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39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5" hidden="false" customHeight="false" outlineLevel="0" collapsed="false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4" t="n">
        <v>189</v>
      </c>
      <c r="G3" s="4" t="n">
        <v>349</v>
      </c>
      <c r="H3" s="5" t="n">
        <f aca="false">IF(G3&gt;0,(G3-F3)/G3,"-")</f>
        <v>0.458452722063037</v>
      </c>
      <c r="I3" s="3" t="n">
        <v>45</v>
      </c>
      <c r="J3" s="3" t="n">
        <v>10</v>
      </c>
      <c r="K3" s="6" t="n">
        <f aca="false">ROUND((L3*M3)+J3,0)</f>
        <v>52</v>
      </c>
      <c r="L3" s="7" t="n">
        <v>3</v>
      </c>
      <c r="M3" s="3" t="n">
        <v>14</v>
      </c>
      <c r="N3" s="8" t="n">
        <f aca="false">I3*F3</f>
        <v>8505</v>
      </c>
      <c r="O3" s="9" t="str">
        <f aca="false">IF(I3&lt;=J3,"⛔ Kritisch",IF(I3&lt;=K3,"⚠ Nachbestellen","✅ OK"))</f>
        <v>⚠ Nachbestellen</v>
      </c>
      <c r="P3" s="10"/>
    </row>
    <row r="4" customFormat="false" ht="15" hidden="false" customHeight="false" outlineLevel="0" collapsed="false">
      <c r="A4" s="11" t="s">
        <v>22</v>
      </c>
      <c r="B4" s="11" t="s">
        <v>23</v>
      </c>
      <c r="C4" s="11" t="s">
        <v>24</v>
      </c>
      <c r="D4" s="11" t="s">
        <v>25</v>
      </c>
      <c r="E4" s="11" t="s">
        <v>21</v>
      </c>
      <c r="F4" s="12" t="n">
        <v>220</v>
      </c>
      <c r="G4" s="12" t="n">
        <v>419</v>
      </c>
      <c r="H4" s="13" t="n">
        <f aca="false">IF(G4&gt;0,(G4-F4)/G4,"-")</f>
        <v>0.474940334128878</v>
      </c>
      <c r="I4" s="11" t="n">
        <v>28</v>
      </c>
      <c r="J4" s="11" t="n">
        <v>5</v>
      </c>
      <c r="K4" s="14" t="n">
        <f aca="false">ROUND((L4*M4)+J4,0)</f>
        <v>47</v>
      </c>
      <c r="L4" s="15" t="n">
        <v>2</v>
      </c>
      <c r="M4" s="11" t="n">
        <v>21</v>
      </c>
      <c r="N4" s="16" t="n">
        <f aca="false">I4*F4</f>
        <v>6160</v>
      </c>
      <c r="O4" s="17" t="str">
        <f aca="false">IF(I4&lt;=J4,"⛔ Kritisch",IF(I4&lt;=K4,"⚠ Nachbestellen","✅ OK"))</f>
        <v>⚠ Nachbestellen</v>
      </c>
      <c r="P4" s="18"/>
    </row>
    <row r="5" customFormat="false" ht="15" hidden="false" customHeight="false" outlineLevel="0" collapsed="false">
      <c r="A5" s="3" t="s">
        <v>26</v>
      </c>
      <c r="B5" s="3" t="s">
        <v>27</v>
      </c>
      <c r="C5" s="3" t="s">
        <v>28</v>
      </c>
      <c r="D5" s="3" t="s">
        <v>20</v>
      </c>
      <c r="E5" s="3" t="s">
        <v>21</v>
      </c>
      <c r="F5" s="4" t="n">
        <v>95</v>
      </c>
      <c r="G5" s="4" t="n">
        <v>199</v>
      </c>
      <c r="H5" s="5" t="n">
        <f aca="false">IF(G5&gt;0,(G5-F5)/G5,"-")</f>
        <v>0.522613065326633</v>
      </c>
      <c r="I5" s="3" t="n">
        <v>8</v>
      </c>
      <c r="J5" s="3" t="n">
        <v>3</v>
      </c>
      <c r="K5" s="6" t="n">
        <f aca="false">ROUND((L5*M5)+J5,0)</f>
        <v>13</v>
      </c>
      <c r="L5" s="7" t="n">
        <v>1</v>
      </c>
      <c r="M5" s="3" t="n">
        <v>10</v>
      </c>
      <c r="N5" s="8" t="n">
        <f aca="false">I5*F5</f>
        <v>760</v>
      </c>
      <c r="O5" s="9" t="str">
        <f aca="false">IF(I5&lt;=J5,"⛔ Kritisch",IF(I5&lt;=K5,"⚠ Nachbestellen","✅ OK"))</f>
        <v>⚠ Nachbestellen</v>
      </c>
      <c r="P5" s="10"/>
    </row>
    <row r="6" customFormat="false" ht="15" hidden="false" customHeight="false" outlineLevel="0" collapsed="false">
      <c r="A6" s="11" t="s">
        <v>29</v>
      </c>
      <c r="B6" s="11" t="s">
        <v>30</v>
      </c>
      <c r="C6" s="11" t="s">
        <v>31</v>
      </c>
      <c r="D6" s="11" t="s">
        <v>32</v>
      </c>
      <c r="E6" s="11" t="s">
        <v>21</v>
      </c>
      <c r="F6" s="12" t="n">
        <v>42</v>
      </c>
      <c r="G6" s="12" t="n">
        <v>89</v>
      </c>
      <c r="H6" s="13" t="n">
        <f aca="false">IF(G6&gt;0,(G6-F6)/G6,"-")</f>
        <v>0.528089887640449</v>
      </c>
      <c r="I6" s="11" t="n">
        <v>60</v>
      </c>
      <c r="J6" s="11" t="n">
        <v>15</v>
      </c>
      <c r="K6" s="14" t="n">
        <f aca="false">ROUND((L6*M6)+J6,0)</f>
        <v>50</v>
      </c>
      <c r="L6" s="15" t="n">
        <v>5</v>
      </c>
      <c r="M6" s="11" t="n">
        <v>7</v>
      </c>
      <c r="N6" s="16" t="n">
        <f aca="false">I6*F6</f>
        <v>2520</v>
      </c>
      <c r="O6" s="17" t="str">
        <f aca="false">IF(I6&lt;=J6,"⛔ Kritisch",IF(I6&lt;=K6,"⚠ Nachbestellen","✅ OK"))</f>
        <v>✅ OK</v>
      </c>
      <c r="P6" s="18"/>
    </row>
    <row r="7" customFormat="false" ht="15" hidden="false" customHeight="false" outlineLevel="0" collapsed="false">
      <c r="A7" s="3" t="s">
        <v>33</v>
      </c>
      <c r="B7" s="3" t="s">
        <v>34</v>
      </c>
      <c r="C7" s="3" t="s">
        <v>35</v>
      </c>
      <c r="D7" s="3" t="s">
        <v>36</v>
      </c>
      <c r="E7" s="3" t="s">
        <v>21</v>
      </c>
      <c r="F7" s="4" t="n">
        <v>31</v>
      </c>
      <c r="G7" s="4" t="n">
        <v>69</v>
      </c>
      <c r="H7" s="5" t="n">
        <f aca="false">IF(G7&gt;0,(G7-F7)/G7,"-")</f>
        <v>0.550724637681159</v>
      </c>
      <c r="I7" s="3" t="n">
        <v>12</v>
      </c>
      <c r="J7" s="3" t="n">
        <v>5</v>
      </c>
      <c r="K7" s="6" t="n">
        <f aca="false">ROUND((L7*M7)+J7,0)</f>
        <v>19</v>
      </c>
      <c r="L7" s="7" t="n">
        <v>1</v>
      </c>
      <c r="M7" s="3" t="n">
        <v>14</v>
      </c>
      <c r="N7" s="8" t="n">
        <f aca="false">I7*F7</f>
        <v>372</v>
      </c>
      <c r="O7" s="9" t="str">
        <f aca="false">IF(I7&lt;=J7,"⛔ Kritisch",IF(I7&lt;=K7,"⚠ Nachbestellen","✅ OK"))</f>
        <v>⚠ Nachbestellen</v>
      </c>
      <c r="P7" s="10"/>
    </row>
    <row r="8" customFormat="false" ht="15" hidden="false" customHeight="false" outlineLevel="0" collapsed="false">
      <c r="A8" s="11" t="s">
        <v>37</v>
      </c>
      <c r="B8" s="11" t="s">
        <v>38</v>
      </c>
      <c r="C8" s="11" t="s">
        <v>35</v>
      </c>
      <c r="D8" s="11" t="s">
        <v>36</v>
      </c>
      <c r="E8" s="11" t="s">
        <v>21</v>
      </c>
      <c r="F8" s="12" t="n">
        <v>8.5</v>
      </c>
      <c r="G8" s="12" t="n">
        <v>19.9</v>
      </c>
      <c r="H8" s="13" t="n">
        <f aca="false">IF(G8&gt;0,(G8-F8)/G8,"-")</f>
        <v>0.57286432160804</v>
      </c>
      <c r="I8" s="11" t="n">
        <v>85</v>
      </c>
      <c r="J8" s="11" t="n">
        <v>20</v>
      </c>
      <c r="K8" s="14" t="n">
        <f aca="false">ROUND((L8*M8)+J8,0)</f>
        <v>55</v>
      </c>
      <c r="L8" s="15" t="n">
        <v>7</v>
      </c>
      <c r="M8" s="11" t="n">
        <v>5</v>
      </c>
      <c r="N8" s="16" t="n">
        <f aca="false">I8*F8</f>
        <v>722.5</v>
      </c>
      <c r="O8" s="17" t="str">
        <f aca="false">IF(I8&lt;=J8,"⛔ Kritisch",IF(I8&lt;=K8,"⚠ Nachbestellen","✅ OK"))</f>
        <v>✅ OK</v>
      </c>
      <c r="P8" s="18"/>
    </row>
    <row r="9" customFormat="false" ht="15" hidden="false" customHeight="false" outlineLevel="0" collapsed="false">
      <c r="A9" s="3" t="s">
        <v>39</v>
      </c>
      <c r="B9" s="3" t="s">
        <v>40</v>
      </c>
      <c r="C9" s="3" t="s">
        <v>41</v>
      </c>
      <c r="D9" s="3" t="s">
        <v>42</v>
      </c>
      <c r="E9" s="3" t="s">
        <v>21</v>
      </c>
      <c r="F9" s="4" t="n">
        <v>55</v>
      </c>
      <c r="G9" s="4" t="n">
        <v>119</v>
      </c>
      <c r="H9" s="5" t="n">
        <f aca="false">IF(G9&gt;0,(G9-F9)/G9,"-")</f>
        <v>0.53781512605042</v>
      </c>
      <c r="I9" s="3" t="n">
        <v>22</v>
      </c>
      <c r="J9" s="3" t="n">
        <v>8</v>
      </c>
      <c r="K9" s="6" t="n">
        <f aca="false">ROUND((L9*M9)+J9,0)</f>
        <v>28</v>
      </c>
      <c r="L9" s="7" t="n">
        <v>2</v>
      </c>
      <c r="M9" s="3" t="n">
        <v>10</v>
      </c>
      <c r="N9" s="8" t="n">
        <f aca="false">I9*F9</f>
        <v>1210</v>
      </c>
      <c r="O9" s="9" t="str">
        <f aca="false">IF(I9&lt;=J9,"⛔ Kritisch",IF(I9&lt;=K9,"⚠ Nachbestellen","✅ OK"))</f>
        <v>⚠ Nachbestellen</v>
      </c>
      <c r="P9" s="10"/>
    </row>
    <row r="10" customFormat="false" ht="18" hidden="false" customHeight="true" outlineLevel="0" collapsed="false">
      <c r="A10" s="11" t="s">
        <v>43</v>
      </c>
      <c r="B10" s="11" t="s">
        <v>44</v>
      </c>
      <c r="C10" s="11" t="s">
        <v>41</v>
      </c>
      <c r="D10" s="11" t="s">
        <v>42</v>
      </c>
      <c r="E10" s="11" t="s">
        <v>21</v>
      </c>
      <c r="F10" s="12" t="n">
        <v>280</v>
      </c>
      <c r="G10" s="12" t="n">
        <v>549</v>
      </c>
      <c r="H10" s="13" t="n">
        <f aca="false">IF(G10&gt;0,(G10-F10)/G10,"-")</f>
        <v>0.489981785063752</v>
      </c>
      <c r="I10" s="11" t="n">
        <v>6</v>
      </c>
      <c r="J10" s="11" t="n">
        <v>2</v>
      </c>
      <c r="K10" s="14" t="n">
        <f aca="false">ROUND((L10*M10)+J10,0)</f>
        <v>32</v>
      </c>
      <c r="L10" s="15" t="n">
        <v>1</v>
      </c>
      <c r="M10" s="11" t="n">
        <v>30</v>
      </c>
      <c r="N10" s="16" t="n">
        <f aca="false">I10*F10</f>
        <v>1680</v>
      </c>
      <c r="O10" s="17" t="str">
        <f aca="false">IF(I10&lt;=J10,"⛔ Kritisch",IF(I10&lt;=K10,"⚠ Nachbestellen","✅ OK"))</f>
        <v>⚠ Nachbestellen</v>
      </c>
      <c r="P10" s="18"/>
    </row>
    <row r="12" customFormat="false" ht="21.75" hidden="false" customHeight="true" outlineLevel="0" collapsed="false">
      <c r="A12" s="19" t="s">
        <v>45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 t="n">
        <f aca="false">SUM(N3:N10)</f>
        <v>21929.5</v>
      </c>
      <c r="O12" s="20"/>
      <c r="P12" s="20"/>
    </row>
  </sheetData>
  <mergeCells count="1">
    <mergeCell ref="A1:P1"/>
  </mergeCells>
  <conditionalFormatting sqref="A3:P3">
    <cfRule type="expression" priority="2" aboveAverage="0" equalAverage="0" bottom="0" percent="0" rank="0" text="" dxfId="0">
      <formula>$O3="⛔ Kritisch"</formula>
    </cfRule>
    <cfRule type="expression" priority="3" aboveAverage="0" equalAverage="0" bottom="0" percent="0" rank="0" text="" dxfId="1">
      <formula>$O3="⚠ Nachbestellen"</formula>
    </cfRule>
    <cfRule type="expression" priority="4" aboveAverage="0" equalAverage="0" bottom="0" percent="0" rank="0" text="" dxfId="2">
      <formula>$O3="✅ OK"</formula>
    </cfRule>
  </conditionalFormatting>
  <conditionalFormatting sqref="A4:P4">
    <cfRule type="expression" priority="5" aboveAverage="0" equalAverage="0" bottom="0" percent="0" rank="0" text="" dxfId="0">
      <formula>$O4="⛔ Kritisch"</formula>
    </cfRule>
    <cfRule type="expression" priority="6" aboveAverage="0" equalAverage="0" bottom="0" percent="0" rank="0" text="" dxfId="1">
      <formula>$O4="⚠ Nachbestellen"</formula>
    </cfRule>
    <cfRule type="expression" priority="7" aboveAverage="0" equalAverage="0" bottom="0" percent="0" rank="0" text="" dxfId="2">
      <formula>$O4="✅ OK"</formula>
    </cfRule>
  </conditionalFormatting>
  <conditionalFormatting sqref="A5:P5">
    <cfRule type="expression" priority="8" aboveAverage="0" equalAverage="0" bottom="0" percent="0" rank="0" text="" dxfId="0">
      <formula>$O5="⛔ Kritisch"</formula>
    </cfRule>
    <cfRule type="expression" priority="9" aboveAverage="0" equalAverage="0" bottom="0" percent="0" rank="0" text="" dxfId="1">
      <formula>$O5="⚠ Nachbestellen"</formula>
    </cfRule>
    <cfRule type="expression" priority="10" aboveAverage="0" equalAverage="0" bottom="0" percent="0" rank="0" text="" dxfId="2">
      <formula>$O5="✅ OK"</formula>
    </cfRule>
  </conditionalFormatting>
  <conditionalFormatting sqref="A6:P6">
    <cfRule type="expression" priority="11" aboveAverage="0" equalAverage="0" bottom="0" percent="0" rank="0" text="" dxfId="0">
      <formula>$O6="⛔ Kritisch"</formula>
    </cfRule>
    <cfRule type="expression" priority="12" aboveAverage="0" equalAverage="0" bottom="0" percent="0" rank="0" text="" dxfId="1">
      <formula>$O6="⚠ Nachbestellen"</formula>
    </cfRule>
    <cfRule type="expression" priority="13" aboveAverage="0" equalAverage="0" bottom="0" percent="0" rank="0" text="" dxfId="2">
      <formula>$O6="✅ OK"</formula>
    </cfRule>
  </conditionalFormatting>
  <conditionalFormatting sqref="A7:P7">
    <cfRule type="expression" priority="14" aboveAverage="0" equalAverage="0" bottom="0" percent="0" rank="0" text="" dxfId="0">
      <formula>$O7="⛔ Kritisch"</formula>
    </cfRule>
    <cfRule type="expression" priority="15" aboveAverage="0" equalAverage="0" bottom="0" percent="0" rank="0" text="" dxfId="1">
      <formula>$O7="⚠ Nachbestellen"</formula>
    </cfRule>
    <cfRule type="expression" priority="16" aboveAverage="0" equalAverage="0" bottom="0" percent="0" rank="0" text="" dxfId="2">
      <formula>$O7="✅ OK"</formula>
    </cfRule>
  </conditionalFormatting>
  <conditionalFormatting sqref="A8:P8">
    <cfRule type="expression" priority="17" aboveAverage="0" equalAverage="0" bottom="0" percent="0" rank="0" text="" dxfId="0">
      <formula>$O8="⛔ Kritisch"</formula>
    </cfRule>
    <cfRule type="expression" priority="18" aboveAverage="0" equalAverage="0" bottom="0" percent="0" rank="0" text="" dxfId="1">
      <formula>$O8="⚠ Nachbestellen"</formula>
    </cfRule>
    <cfRule type="expression" priority="19" aboveAverage="0" equalAverage="0" bottom="0" percent="0" rank="0" text="" dxfId="2">
      <formula>$O8="✅ OK"</formula>
    </cfRule>
  </conditionalFormatting>
  <conditionalFormatting sqref="A9:P9">
    <cfRule type="expression" priority="20" aboveAverage="0" equalAverage="0" bottom="0" percent="0" rank="0" text="" dxfId="0">
      <formula>$O9="⛔ Kritisch"</formula>
    </cfRule>
    <cfRule type="expression" priority="21" aboveAverage="0" equalAverage="0" bottom="0" percent="0" rank="0" text="" dxfId="1">
      <formula>$O9="⚠ Nachbestellen"</formula>
    </cfRule>
    <cfRule type="expression" priority="22" aboveAverage="0" equalAverage="0" bottom="0" percent="0" rank="0" text="" dxfId="2">
      <formula>$O9="✅ OK"</formula>
    </cfRule>
  </conditionalFormatting>
  <conditionalFormatting sqref="A10:P10">
    <cfRule type="expression" priority="23" aboveAverage="0" equalAverage="0" bottom="0" percent="0" rank="0" text="" dxfId="0">
      <formula>$O10="⛔ Kritisch"</formula>
    </cfRule>
    <cfRule type="expression" priority="24" aboveAverage="0" equalAverage="0" bottom="0" percent="0" rank="0" text="" dxfId="1">
      <formula>$O10="⚠ Nachbestellen"</formula>
    </cfRule>
    <cfRule type="expression" priority="25" aboveAverage="0" equalAverage="0" bottom="0" percent="0" rank="0" text="" dxfId="2">
      <formula>$O10="✅ OK"</formula>
    </cfRule>
  </conditionalFormatting>
  <dataValidations count="1">
    <dataValidation allowBlank="true" errorStyle="stop" operator="between" showDropDown="false" showErrorMessage="false" showInputMessage="false" sqref="C3:C500" type="list">
      <formula1>"Möbel,Stühle,Schränke,Beleuchtung,Bürobedarf,Technik,Sonstiges"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B942"/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8"/>
    <col collapsed="false" customWidth="true" hidden="false" outlineLevel="0" max="4" min="4" style="0" width="30"/>
    <col collapsed="false" customWidth="true" hidden="false" outlineLevel="0" max="5" min="5" style="0" width="18"/>
    <col collapsed="false" customWidth="true" hidden="false" outlineLevel="0" max="6" min="6" style="0" width="10"/>
    <col collapsed="false" customWidth="true" hidden="false" outlineLevel="0" max="8" min="7" style="0" width="18"/>
    <col collapsed="false" customWidth="true" hidden="false" outlineLevel="0" max="9" min="9" style="0" width="25"/>
    <col collapsed="false" customWidth="true" hidden="false" outlineLevel="0" max="10" min="10" style="0" width="28"/>
  </cols>
  <sheetData>
    <row r="1" customFormat="false" ht="30" hidden="false" customHeight="true" outlineLevel="0" collapsed="false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36" hidden="false" customHeight="true" outlineLevel="0" collapsed="false">
      <c r="A2" s="2" t="s">
        <v>47</v>
      </c>
      <c r="B2" s="2" t="s">
        <v>48</v>
      </c>
      <c r="C2" s="2" t="s">
        <v>1</v>
      </c>
      <c r="D2" s="2" t="s">
        <v>2</v>
      </c>
      <c r="E2" s="2" t="s">
        <v>49</v>
      </c>
      <c r="F2" s="2" t="s">
        <v>50</v>
      </c>
      <c r="G2" s="2" t="s">
        <v>6</v>
      </c>
      <c r="H2" s="2" t="s">
        <v>51</v>
      </c>
      <c r="I2" s="2" t="s">
        <v>52</v>
      </c>
      <c r="J2" s="2" t="s">
        <v>16</v>
      </c>
    </row>
    <row r="3" customFormat="false" ht="15" hidden="false" customHeight="false" outlineLevel="0" collapsed="false">
      <c r="A3" s="22" t="s">
        <v>53</v>
      </c>
      <c r="B3" s="22" t="s">
        <v>54</v>
      </c>
      <c r="C3" s="22" t="s">
        <v>17</v>
      </c>
      <c r="D3" s="3" t="s">
        <v>18</v>
      </c>
      <c r="E3" s="22" t="s">
        <v>55</v>
      </c>
      <c r="F3" s="22" t="n">
        <v>20</v>
      </c>
      <c r="G3" s="23" t="n">
        <v>189</v>
      </c>
      <c r="H3" s="8" t="n">
        <f aca="false">F3*G3</f>
        <v>3780</v>
      </c>
      <c r="I3" s="3" t="s">
        <v>20</v>
      </c>
      <c r="J3" s="3" t="s">
        <v>56</v>
      </c>
    </row>
    <row r="4" customFormat="false" ht="15" hidden="false" customHeight="false" outlineLevel="0" collapsed="false">
      <c r="A4" s="24" t="s">
        <v>57</v>
      </c>
      <c r="B4" s="24" t="s">
        <v>58</v>
      </c>
      <c r="C4" s="24" t="s">
        <v>17</v>
      </c>
      <c r="D4" s="11" t="s">
        <v>18</v>
      </c>
      <c r="E4" s="24" t="s">
        <v>59</v>
      </c>
      <c r="F4" s="24" t="n">
        <v>3</v>
      </c>
      <c r="G4" s="25" t="n">
        <v>189</v>
      </c>
      <c r="H4" s="16" t="n">
        <f aca="false">F4*G4</f>
        <v>567</v>
      </c>
      <c r="I4" s="11" t="s">
        <v>60</v>
      </c>
      <c r="J4" s="11" t="s">
        <v>61</v>
      </c>
    </row>
    <row r="5" customFormat="false" ht="15" hidden="false" customHeight="false" outlineLevel="0" collapsed="false">
      <c r="A5" s="22" t="s">
        <v>62</v>
      </c>
      <c r="B5" s="22" t="s">
        <v>63</v>
      </c>
      <c r="C5" s="22" t="s">
        <v>22</v>
      </c>
      <c r="D5" s="3" t="s">
        <v>23</v>
      </c>
      <c r="E5" s="22" t="s">
        <v>55</v>
      </c>
      <c r="F5" s="22" t="n">
        <v>15</v>
      </c>
      <c r="G5" s="23" t="n">
        <v>220</v>
      </c>
      <c r="H5" s="8" t="n">
        <f aca="false">F5*G5</f>
        <v>3300</v>
      </c>
      <c r="I5" s="3" t="s">
        <v>25</v>
      </c>
      <c r="J5" s="3" t="s">
        <v>56</v>
      </c>
    </row>
    <row r="6" customFormat="false" ht="15" hidden="false" customHeight="false" outlineLevel="0" collapsed="false">
      <c r="A6" s="24" t="s">
        <v>64</v>
      </c>
      <c r="B6" s="24" t="s">
        <v>65</v>
      </c>
      <c r="C6" s="24" t="s">
        <v>29</v>
      </c>
      <c r="D6" s="11" t="s">
        <v>30</v>
      </c>
      <c r="E6" s="24" t="s">
        <v>59</v>
      </c>
      <c r="F6" s="24" t="n">
        <v>12</v>
      </c>
      <c r="G6" s="25" t="n">
        <v>42</v>
      </c>
      <c r="H6" s="16" t="n">
        <f aca="false">F6*G6</f>
        <v>504</v>
      </c>
      <c r="I6" s="11" t="s">
        <v>66</v>
      </c>
      <c r="J6" s="11" t="s">
        <v>67</v>
      </c>
    </row>
    <row r="7" customFormat="false" ht="15" hidden="false" customHeight="false" outlineLevel="0" collapsed="false">
      <c r="A7" s="22" t="s">
        <v>68</v>
      </c>
      <c r="B7" s="22" t="s">
        <v>69</v>
      </c>
      <c r="C7" s="22" t="s">
        <v>37</v>
      </c>
      <c r="D7" s="3" t="s">
        <v>38</v>
      </c>
      <c r="E7" s="22" t="s">
        <v>55</v>
      </c>
      <c r="F7" s="22" t="n">
        <v>50</v>
      </c>
      <c r="G7" s="23" t="n">
        <v>8.5</v>
      </c>
      <c r="H7" s="8" t="n">
        <f aca="false">F7*G7</f>
        <v>425</v>
      </c>
      <c r="I7" s="3" t="s">
        <v>36</v>
      </c>
      <c r="J7" s="3" t="s">
        <v>56</v>
      </c>
    </row>
    <row r="8" customFormat="false" ht="15" hidden="false" customHeight="false" outlineLevel="0" collapsed="false">
      <c r="A8" s="24" t="s">
        <v>70</v>
      </c>
      <c r="B8" s="24" t="s">
        <v>71</v>
      </c>
      <c r="C8" s="24" t="s">
        <v>22</v>
      </c>
      <c r="D8" s="11" t="s">
        <v>23</v>
      </c>
      <c r="E8" s="24" t="s">
        <v>59</v>
      </c>
      <c r="F8" s="24" t="n">
        <v>5</v>
      </c>
      <c r="G8" s="25" t="n">
        <v>220</v>
      </c>
      <c r="H8" s="16" t="n">
        <f aca="false">F8*G8</f>
        <v>1100</v>
      </c>
      <c r="I8" s="11" t="s">
        <v>72</v>
      </c>
      <c r="J8" s="11" t="s">
        <v>73</v>
      </c>
    </row>
    <row r="9" customFormat="false" ht="15" hidden="false" customHeight="false" outlineLevel="0" collapsed="false">
      <c r="A9" s="22" t="s">
        <v>74</v>
      </c>
      <c r="B9" s="22" t="s">
        <v>75</v>
      </c>
      <c r="C9" s="22" t="s">
        <v>37</v>
      </c>
      <c r="D9" s="3" t="s">
        <v>38</v>
      </c>
      <c r="E9" s="22" t="s">
        <v>59</v>
      </c>
      <c r="F9" s="22" t="n">
        <v>20</v>
      </c>
      <c r="G9" s="23" t="n">
        <v>8.5</v>
      </c>
      <c r="H9" s="8" t="n">
        <f aca="false">F9*G9</f>
        <v>170</v>
      </c>
      <c r="I9" s="3" t="s">
        <v>76</v>
      </c>
      <c r="J9" s="3" t="s">
        <v>77</v>
      </c>
    </row>
    <row r="10" customFormat="false" ht="15" hidden="false" customHeight="false" outlineLevel="0" collapsed="false">
      <c r="A10" s="24" t="s">
        <v>78</v>
      </c>
      <c r="B10" s="24" t="s">
        <v>79</v>
      </c>
      <c r="C10" s="24" t="s">
        <v>39</v>
      </c>
      <c r="D10" s="11" t="s">
        <v>40</v>
      </c>
      <c r="E10" s="24" t="s">
        <v>55</v>
      </c>
      <c r="F10" s="24" t="n">
        <v>10</v>
      </c>
      <c r="G10" s="25" t="n">
        <v>55</v>
      </c>
      <c r="H10" s="16" t="n">
        <f aca="false">F10*G10</f>
        <v>550</v>
      </c>
      <c r="I10" s="11" t="s">
        <v>42</v>
      </c>
      <c r="J10" s="11" t="s">
        <v>56</v>
      </c>
    </row>
    <row r="11" customFormat="false" ht="15" hidden="false" customHeight="false" outlineLevel="0" collapsed="false">
      <c r="A11" s="22" t="s">
        <v>80</v>
      </c>
      <c r="B11" s="22" t="s">
        <v>81</v>
      </c>
      <c r="C11" s="22" t="s">
        <v>26</v>
      </c>
      <c r="D11" s="3" t="s">
        <v>27</v>
      </c>
      <c r="E11" s="22" t="s">
        <v>59</v>
      </c>
      <c r="F11" s="22" t="n">
        <v>2</v>
      </c>
      <c r="G11" s="23" t="n">
        <v>95</v>
      </c>
      <c r="H11" s="8" t="n">
        <f aca="false">F11*G11</f>
        <v>190</v>
      </c>
      <c r="I11" s="3" t="s">
        <v>82</v>
      </c>
      <c r="J11" s="3" t="s">
        <v>83</v>
      </c>
    </row>
    <row r="12" customFormat="false" ht="15" hidden="false" customHeight="false" outlineLevel="0" collapsed="false">
      <c r="A12" s="24" t="s">
        <v>84</v>
      </c>
      <c r="B12" s="24" t="s">
        <v>85</v>
      </c>
      <c r="C12" s="24" t="s">
        <v>33</v>
      </c>
      <c r="D12" s="11" t="s">
        <v>34</v>
      </c>
      <c r="E12" s="24" t="s">
        <v>59</v>
      </c>
      <c r="F12" s="24" t="n">
        <v>3</v>
      </c>
      <c r="G12" s="25" t="n">
        <v>31</v>
      </c>
      <c r="H12" s="16" t="n">
        <f aca="false">F12*G12</f>
        <v>93</v>
      </c>
      <c r="I12" s="11" t="s">
        <v>86</v>
      </c>
      <c r="J12" s="11" t="s">
        <v>87</v>
      </c>
    </row>
    <row r="13" customFormat="false" ht="15" hidden="false" customHeight="false" outlineLevel="0" collapsed="false">
      <c r="A13" s="22" t="s">
        <v>88</v>
      </c>
      <c r="B13" s="22" t="s">
        <v>89</v>
      </c>
      <c r="C13" s="22" t="s">
        <v>29</v>
      </c>
      <c r="D13" s="3" t="s">
        <v>30</v>
      </c>
      <c r="E13" s="22" t="s">
        <v>55</v>
      </c>
      <c r="F13" s="22" t="n">
        <v>30</v>
      </c>
      <c r="G13" s="23" t="n">
        <v>42</v>
      </c>
      <c r="H13" s="8" t="n">
        <f aca="false">F13*G13</f>
        <v>1260</v>
      </c>
      <c r="I13" s="3" t="s">
        <v>32</v>
      </c>
      <c r="J13" s="3" t="s">
        <v>56</v>
      </c>
    </row>
    <row r="14" customFormat="false" ht="15" hidden="false" customHeight="false" outlineLevel="0" collapsed="false">
      <c r="A14" s="24" t="s">
        <v>90</v>
      </c>
      <c r="B14" s="24" t="s">
        <v>91</v>
      </c>
      <c r="C14" s="24" t="s">
        <v>43</v>
      </c>
      <c r="D14" s="11" t="s">
        <v>44</v>
      </c>
      <c r="E14" s="24" t="s">
        <v>59</v>
      </c>
      <c r="F14" s="24" t="n">
        <v>1</v>
      </c>
      <c r="G14" s="25" t="n">
        <v>280</v>
      </c>
      <c r="H14" s="16" t="n">
        <f aca="false">F14*G14</f>
        <v>280</v>
      </c>
      <c r="I14" s="11" t="s">
        <v>92</v>
      </c>
      <c r="J14" s="11" t="s">
        <v>93</v>
      </c>
    </row>
    <row r="16" customFormat="false" ht="21.75" hidden="false" customHeight="true" outlineLevel="0" collapsed="false">
      <c r="A16" s="19" t="s">
        <v>94</v>
      </c>
      <c r="B16" s="20"/>
      <c r="C16" s="20"/>
      <c r="D16" s="20"/>
      <c r="E16" s="20"/>
      <c r="F16" s="20"/>
      <c r="G16" s="20"/>
      <c r="H16" s="21" t="n">
        <f aca="false">SUM(H3:H14)</f>
        <v>12219</v>
      </c>
      <c r="I16" s="20"/>
      <c r="J16" s="20"/>
    </row>
  </sheetData>
  <mergeCells count="1">
    <mergeCell ref="A1:J1"/>
  </mergeCells>
  <conditionalFormatting sqref="A3:J14">
    <cfRule type="expression" priority="2" aboveAverage="0" equalAverage="0" bottom="0" percent="0" rank="0" text="" dxfId="1">
      <formula>$E3="Warenausgang"</formula>
    </cfRule>
  </conditionalFormatting>
  <dataValidations count="1">
    <dataValidation allowBlank="true" errorStyle="stop" operator="between" showDropDown="false" showErrorMessage="false" showInputMessage="false" sqref="E3:E500" type="list">
      <formula1>"Wareneingang,Warenausgang,Retoure,Inventurkorrektur"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A00"/>
    <pageSetUpPr fitToPage="false"/>
  </sheetPr>
  <dimension ref="B1:D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3"/>
  </cols>
  <sheetData>
    <row r="1" customFormat="false" ht="36" hidden="false" customHeight="true" outlineLevel="0" collapsed="false">
      <c r="B1" s="26" t="s">
        <v>95</v>
      </c>
      <c r="C1" s="26"/>
      <c r="D1" s="26"/>
    </row>
    <row r="2" customFormat="false" ht="19.5" hidden="false" customHeight="true" outlineLevel="0" collapsed="false">
      <c r="B2" s="27" t="s">
        <v>96</v>
      </c>
      <c r="C2" s="27"/>
      <c r="D2" s="27"/>
    </row>
    <row r="4" customFormat="false" ht="24" hidden="false" customHeight="true" outlineLevel="0" collapsed="false">
      <c r="B4" s="28" t="s">
        <v>97</v>
      </c>
      <c r="C4" s="28"/>
      <c r="D4" s="28"/>
    </row>
    <row r="5" customFormat="false" ht="21.75" hidden="false" customHeight="true" outlineLevel="0" collapsed="false">
      <c r="B5" s="29" t="s">
        <v>98</v>
      </c>
      <c r="C5" s="29"/>
      <c r="D5" s="29"/>
    </row>
    <row r="6" customFormat="false" ht="19.5" hidden="false" customHeight="true" outlineLevel="0" collapsed="false">
      <c r="B6" s="30" t="s">
        <v>99</v>
      </c>
      <c r="C6" s="31" t="n">
        <v>3</v>
      </c>
      <c r="D6" s="32" t="s">
        <v>100</v>
      </c>
    </row>
    <row r="7" customFormat="false" ht="19.5" hidden="false" customHeight="true" outlineLevel="0" collapsed="false">
      <c r="B7" s="30" t="s">
        <v>101</v>
      </c>
      <c r="C7" s="33" t="n">
        <v>14</v>
      </c>
      <c r="D7" s="32" t="s">
        <v>100</v>
      </c>
    </row>
    <row r="8" customFormat="false" ht="19.5" hidden="false" customHeight="true" outlineLevel="0" collapsed="false">
      <c r="B8" s="30" t="s">
        <v>102</v>
      </c>
      <c r="C8" s="33" t="n">
        <v>10</v>
      </c>
      <c r="D8" s="32" t="s">
        <v>100</v>
      </c>
    </row>
    <row r="9" customFormat="false" ht="7.5" hidden="false" customHeight="true" outlineLevel="0" collapsed="false">
      <c r="B9" s="34"/>
      <c r="C9" s="34"/>
      <c r="D9" s="34"/>
    </row>
    <row r="10" customFormat="false" ht="19.5" hidden="false" customHeight="true" outlineLevel="0" collapsed="false">
      <c r="B10" s="35" t="s">
        <v>103</v>
      </c>
      <c r="C10" s="36" t="n">
        <f aca="false">ROUND((C6*C7)+C8,0)</f>
        <v>52</v>
      </c>
      <c r="D10" s="32" t="s">
        <v>104</v>
      </c>
    </row>
    <row r="12" customFormat="false" ht="24" hidden="false" customHeight="true" outlineLevel="0" collapsed="false">
      <c r="B12" s="28" t="s">
        <v>105</v>
      </c>
      <c r="C12" s="28"/>
      <c r="D12" s="28"/>
    </row>
    <row r="13" customFormat="false" ht="21.75" hidden="false" customHeight="true" outlineLevel="0" collapsed="false">
      <c r="B13" s="29" t="s">
        <v>106</v>
      </c>
      <c r="C13" s="29"/>
      <c r="D13" s="29"/>
    </row>
    <row r="14" customFormat="false" ht="19.5" hidden="false" customHeight="true" outlineLevel="0" collapsed="false">
      <c r="B14" s="30" t="s">
        <v>107</v>
      </c>
      <c r="C14" s="37" t="n">
        <v>1.65</v>
      </c>
      <c r="D14" s="32" t="s">
        <v>108</v>
      </c>
    </row>
    <row r="15" customFormat="false" ht="19.5" hidden="false" customHeight="true" outlineLevel="0" collapsed="false">
      <c r="B15" s="30" t="s">
        <v>109</v>
      </c>
      <c r="C15" s="31" t="n">
        <v>1.5</v>
      </c>
      <c r="D15" s="32" t="s">
        <v>110</v>
      </c>
    </row>
    <row r="16" customFormat="false" ht="19.5" hidden="false" customHeight="true" outlineLevel="0" collapsed="false">
      <c r="B16" s="30" t="s">
        <v>111</v>
      </c>
      <c r="C16" s="33" t="n">
        <v>14</v>
      </c>
      <c r="D16" s="32" t="s">
        <v>112</v>
      </c>
    </row>
    <row r="17" customFormat="false" ht="7.5" hidden="false" customHeight="true" outlineLevel="0" collapsed="false">
      <c r="B17" s="34"/>
      <c r="C17" s="34"/>
      <c r="D17" s="34"/>
    </row>
    <row r="18" customFormat="false" ht="19.5" hidden="false" customHeight="true" outlineLevel="0" collapsed="false">
      <c r="B18" s="35" t="s">
        <v>113</v>
      </c>
      <c r="C18" s="36" t="n">
        <f aca="false">ROUND(C14*C15*SQRT(C16),0)</f>
        <v>9</v>
      </c>
      <c r="D18" s="32" t="s">
        <v>114</v>
      </c>
    </row>
    <row r="20" customFormat="false" ht="24" hidden="false" customHeight="true" outlineLevel="0" collapsed="false">
      <c r="B20" s="28" t="s">
        <v>115</v>
      </c>
      <c r="C20" s="28"/>
      <c r="D20" s="28"/>
    </row>
    <row r="21" customFormat="false" ht="21.75" hidden="false" customHeight="true" outlineLevel="0" collapsed="false">
      <c r="B21" s="29" t="s">
        <v>116</v>
      </c>
      <c r="C21" s="29"/>
      <c r="D21" s="29"/>
    </row>
    <row r="22" customFormat="false" ht="19.5" hidden="false" customHeight="true" outlineLevel="0" collapsed="false">
      <c r="B22" s="30" t="s">
        <v>117</v>
      </c>
      <c r="C22" s="38" t="n">
        <v>85000</v>
      </c>
      <c r="D22" s="32" t="s">
        <v>118</v>
      </c>
    </row>
    <row r="23" customFormat="false" ht="19.5" hidden="false" customHeight="true" outlineLevel="0" collapsed="false">
      <c r="B23" s="30" t="s">
        <v>119</v>
      </c>
      <c r="C23" s="38" t="n">
        <v>22000</v>
      </c>
      <c r="D23" s="32" t="s">
        <v>110</v>
      </c>
    </row>
    <row r="24" customFormat="false" ht="19.5" hidden="false" customHeight="true" outlineLevel="0" collapsed="false">
      <c r="B24" s="30" t="s">
        <v>120</v>
      </c>
      <c r="C24" s="38" t="n">
        <v>18000</v>
      </c>
      <c r="D24" s="32" t="s">
        <v>110</v>
      </c>
    </row>
    <row r="25" customFormat="false" ht="19.5" hidden="false" customHeight="true" outlineLevel="0" collapsed="false">
      <c r="B25" s="30" t="s">
        <v>121</v>
      </c>
      <c r="C25" s="39" t="n">
        <f aca="false">(C23+C24)/2</f>
        <v>20000</v>
      </c>
      <c r="D25" s="32" t="s">
        <v>122</v>
      </c>
    </row>
    <row r="26" customFormat="false" ht="7.5" hidden="false" customHeight="true" outlineLevel="0" collapsed="false">
      <c r="B26" s="34"/>
      <c r="C26" s="34"/>
      <c r="D26" s="34"/>
    </row>
    <row r="27" customFormat="false" ht="19.5" hidden="false" customHeight="true" outlineLevel="0" collapsed="false">
      <c r="B27" s="35" t="s">
        <v>123</v>
      </c>
      <c r="C27" s="40" t="n">
        <f aca="false">IFERROR(C22/C25,"-")</f>
        <v>4.25</v>
      </c>
      <c r="D27" s="32" t="s">
        <v>124</v>
      </c>
    </row>
    <row r="29" customFormat="false" ht="24" hidden="false" customHeight="true" outlineLevel="0" collapsed="false">
      <c r="B29" s="28" t="s">
        <v>125</v>
      </c>
      <c r="C29" s="28"/>
      <c r="D29" s="28"/>
    </row>
    <row r="30" customFormat="false" ht="19.5" hidden="false" customHeight="true" outlineLevel="0" collapsed="false">
      <c r="B30" s="30" t="s">
        <v>126</v>
      </c>
      <c r="C30" s="39" t="n">
        <f aca="false">SUM(Artikelstamm!N3:N10)</f>
        <v>21929.5</v>
      </c>
      <c r="D30" s="32" t="s">
        <v>127</v>
      </c>
    </row>
    <row r="31" customFormat="false" ht="19.5" hidden="false" customHeight="true" outlineLevel="0" collapsed="false">
      <c r="B31" s="35" t="s">
        <v>128</v>
      </c>
      <c r="C31" s="41" t="n">
        <f aca="false">IFERROR(360/C27,"-")</f>
        <v>84.7058823529412</v>
      </c>
      <c r="D31" s="32" t="s">
        <v>129</v>
      </c>
    </row>
    <row r="32" customFormat="false" ht="19.5" hidden="false" customHeight="true" outlineLevel="0" collapsed="false">
      <c r="B32" s="30" t="s">
        <v>130</v>
      </c>
      <c r="C32" s="39" t="n">
        <f aca="false">C30*0.05</f>
        <v>1096.475</v>
      </c>
      <c r="D32" s="32" t="s">
        <v>131</v>
      </c>
    </row>
    <row r="34" customFormat="false" ht="19.5" hidden="false" customHeight="true" outlineLevel="0" collapsed="false">
      <c r="B34" s="42" t="s">
        <v>132</v>
      </c>
      <c r="C34" s="42"/>
      <c r="D34" s="42"/>
    </row>
    <row r="35" customFormat="false" ht="18" hidden="false" customHeight="true" outlineLevel="0" collapsed="false">
      <c r="B35" s="43" t="s">
        <v>133</v>
      </c>
      <c r="C35" s="44"/>
      <c r="D35" s="45" t="s">
        <v>134</v>
      </c>
    </row>
    <row r="36" customFormat="false" ht="18" hidden="false" customHeight="true" outlineLevel="0" collapsed="false">
      <c r="B36" s="46" t="s">
        <v>135</v>
      </c>
      <c r="C36" s="44"/>
      <c r="D36" s="45" t="s">
        <v>136</v>
      </c>
    </row>
    <row r="37" customFormat="false" ht="18" hidden="false" customHeight="true" outlineLevel="0" collapsed="false">
      <c r="B37" s="43" t="s">
        <v>137</v>
      </c>
      <c r="C37" s="44"/>
      <c r="D37" s="45" t="s">
        <v>138</v>
      </c>
    </row>
  </sheetData>
  <mergeCells count="10">
    <mergeCell ref="B1:D1"/>
    <mergeCell ref="B2:D2"/>
    <mergeCell ref="B4:D4"/>
    <mergeCell ref="B5:D5"/>
    <mergeCell ref="B12:D12"/>
    <mergeCell ref="B13:D13"/>
    <mergeCell ref="B20:D20"/>
    <mergeCell ref="B21:D21"/>
    <mergeCell ref="B29:D29"/>
    <mergeCell ref="B34:D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F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6" min="3" style="0" width="20"/>
    <col collapsed="false" customWidth="true" hidden="false" outlineLevel="0" max="7" min="7" style="0" width="2"/>
  </cols>
  <sheetData>
    <row r="1" customFormat="false" ht="36" hidden="false" customHeight="true" outlineLevel="0" collapsed="false">
      <c r="B1" s="26" t="s">
        <v>139</v>
      </c>
      <c r="C1" s="26"/>
      <c r="D1" s="26"/>
      <c r="E1" s="26"/>
      <c r="F1" s="26"/>
    </row>
    <row r="2" customFormat="false" ht="19.5" hidden="false" customHeight="true" outlineLevel="0" collapsed="false">
      <c r="B2" s="27" t="s">
        <v>140</v>
      </c>
      <c r="C2" s="27"/>
      <c r="D2" s="27"/>
      <c r="E2" s="27"/>
      <c r="F2" s="27"/>
    </row>
    <row r="4" customFormat="false" ht="21.75" hidden="false" customHeight="true" outlineLevel="0" collapsed="false">
      <c r="B4" s="47" t="s">
        <v>141</v>
      </c>
      <c r="C4" s="47" t="s">
        <v>142</v>
      </c>
      <c r="D4" s="47" t="s">
        <v>143</v>
      </c>
      <c r="E4" s="47" t="s">
        <v>128</v>
      </c>
      <c r="F4" s="47" t="s">
        <v>144</v>
      </c>
    </row>
    <row r="5" customFormat="false" ht="27.75" hidden="false" customHeight="true" outlineLevel="0" collapsed="false">
      <c r="B5" s="48" t="n">
        <f aca="false">COUNTA(Artikelstamm!A3:A10)</f>
        <v>8</v>
      </c>
      <c r="C5" s="49" t="n">
        <f aca="false">SUM(Artikelstamm!N3:N10)</f>
        <v>21929.5</v>
      </c>
      <c r="D5" s="50" t="n">
        <f aca="false">'Meldebestand-Rechner'!C27</f>
        <v>4.25</v>
      </c>
      <c r="E5" s="51" t="n">
        <f aca="false">'Meldebestand-Rechner'!C31</f>
        <v>84.7058823529412</v>
      </c>
      <c r="F5" s="52" t="n">
        <f aca="false">'Meldebestand-Rechner'!C32</f>
        <v>1096.475</v>
      </c>
    </row>
    <row r="7" customFormat="false" ht="9.75" hidden="false" customHeight="true" outlineLevel="0" collapsed="false">
      <c r="B7" s="53"/>
      <c r="C7" s="53"/>
      <c r="D7" s="53"/>
      <c r="E7" s="53"/>
      <c r="F7" s="53"/>
    </row>
    <row r="8" customFormat="false" ht="24" hidden="false" customHeight="true" outlineLevel="0" collapsed="false">
      <c r="B8" s="54" t="s">
        <v>145</v>
      </c>
      <c r="C8" s="54"/>
      <c r="D8" s="54"/>
      <c r="E8" s="54"/>
      <c r="F8" s="54"/>
    </row>
    <row r="9" customFormat="false" ht="30" hidden="false" customHeight="true" outlineLevel="0" collapsed="false">
      <c r="B9" s="19" t="s">
        <v>146</v>
      </c>
      <c r="C9" s="19" t="s">
        <v>147</v>
      </c>
      <c r="D9" s="19" t="s">
        <v>148</v>
      </c>
      <c r="E9" s="19" t="s">
        <v>11</v>
      </c>
      <c r="F9" s="19" t="s">
        <v>15</v>
      </c>
    </row>
    <row r="10" customFormat="false" ht="18" hidden="false" customHeight="true" outlineLevel="0" collapsed="false">
      <c r="B10" s="55" t="str">
        <f aca="false">Artikelstamm!A3</f>
        <v>SKU-001</v>
      </c>
      <c r="C10" s="55" t="str">
        <f aca="false">Artikelstamm!B3</f>
        <v>Schreibtisch Buche 160cm</v>
      </c>
      <c r="D10" s="56" t="n">
        <f aca="false">Artikelstamm!I3</f>
        <v>45</v>
      </c>
      <c r="E10" s="56" t="n">
        <f aca="false">Artikelstamm!K3</f>
        <v>52</v>
      </c>
      <c r="F10" s="17" t="str">
        <f aca="false">Artikelstamm!O3</f>
        <v>⚠ Nachbestellen</v>
      </c>
    </row>
    <row r="11" customFormat="false" ht="18" hidden="false" customHeight="true" outlineLevel="0" collapsed="false">
      <c r="B11" s="57" t="str">
        <f aca="false">Artikelstamm!A4</f>
        <v>SKU-002</v>
      </c>
      <c r="C11" s="57" t="str">
        <f aca="false">Artikelstamm!B4</f>
        <v>Bürostuhl Ergonomic Pro</v>
      </c>
      <c r="D11" s="58" t="n">
        <f aca="false">Artikelstamm!I4</f>
        <v>28</v>
      </c>
      <c r="E11" s="58" t="n">
        <f aca="false">Artikelstamm!K4</f>
        <v>47</v>
      </c>
      <c r="F11" s="9" t="str">
        <f aca="false">Artikelstamm!O4</f>
        <v>⚠ Nachbestellen</v>
      </c>
    </row>
    <row r="12" customFormat="false" ht="18" hidden="false" customHeight="true" outlineLevel="0" collapsed="false">
      <c r="B12" s="55" t="str">
        <f aca="false">Artikelstamm!A5</f>
        <v>SKU-003</v>
      </c>
      <c r="C12" s="55" t="str">
        <f aca="false">Artikelstamm!B5</f>
        <v>Aktenschrank 4-türig</v>
      </c>
      <c r="D12" s="56" t="n">
        <f aca="false">Artikelstamm!I5</f>
        <v>8</v>
      </c>
      <c r="E12" s="56" t="n">
        <f aca="false">Artikelstamm!K5</f>
        <v>13</v>
      </c>
      <c r="F12" s="17" t="str">
        <f aca="false">Artikelstamm!O5</f>
        <v>⚠ Nachbestellen</v>
      </c>
    </row>
    <row r="13" customFormat="false" ht="18" hidden="false" customHeight="true" outlineLevel="0" collapsed="false">
      <c r="B13" s="57" t="str">
        <f aca="false">Artikelstamm!A6</f>
        <v>SKU-004</v>
      </c>
      <c r="C13" s="57" t="str">
        <f aca="false">Artikelstamm!B6</f>
        <v>Stehlampe LED Design</v>
      </c>
      <c r="D13" s="58" t="n">
        <f aca="false">Artikelstamm!I6</f>
        <v>60</v>
      </c>
      <c r="E13" s="58" t="n">
        <f aca="false">Artikelstamm!K6</f>
        <v>50</v>
      </c>
      <c r="F13" s="9" t="str">
        <f aca="false">Artikelstamm!O6</f>
        <v>✅ OK</v>
      </c>
    </row>
    <row r="14" customFormat="false" ht="18" hidden="false" customHeight="true" outlineLevel="0" collapsed="false">
      <c r="B14" s="55" t="str">
        <f aca="false">Artikelstamm!A7</f>
        <v>SKU-005</v>
      </c>
      <c r="C14" s="55" t="str">
        <f aca="false">Artikelstamm!B7</f>
        <v>Whiteboard 120x90</v>
      </c>
      <c r="D14" s="56" t="n">
        <f aca="false">Artikelstamm!I7</f>
        <v>12</v>
      </c>
      <c r="E14" s="56" t="n">
        <f aca="false">Artikelstamm!K7</f>
        <v>19</v>
      </c>
      <c r="F14" s="17" t="str">
        <f aca="false">Artikelstamm!O7</f>
        <v>⚠ Nachbestellen</v>
      </c>
    </row>
    <row r="15" customFormat="false" ht="18" hidden="false" customHeight="true" outlineLevel="0" collapsed="false">
      <c r="B15" s="57" t="str">
        <f aca="false">Artikelstamm!A8</f>
        <v>SKU-006</v>
      </c>
      <c r="C15" s="57" t="str">
        <f aca="false">Artikelstamm!B8</f>
        <v>Tischkalender Leder</v>
      </c>
      <c r="D15" s="58" t="n">
        <f aca="false">Artikelstamm!I8</f>
        <v>85</v>
      </c>
      <c r="E15" s="58" t="n">
        <f aca="false">Artikelstamm!K8</f>
        <v>55</v>
      </c>
      <c r="F15" s="9" t="str">
        <f aca="false">Artikelstamm!O8</f>
        <v>✅ OK</v>
      </c>
    </row>
    <row r="16" customFormat="false" ht="18" hidden="false" customHeight="true" outlineLevel="0" collapsed="false">
      <c r="B16" s="55" t="str">
        <f aca="false">Artikelstamm!A9</f>
        <v>SKU-007</v>
      </c>
      <c r="C16" s="55" t="str">
        <f aca="false">Artikelstamm!B9</f>
        <v>Monitor-Halterung Doppel</v>
      </c>
      <c r="D16" s="56" t="n">
        <f aca="false">Artikelstamm!I9</f>
        <v>22</v>
      </c>
      <c r="E16" s="56" t="n">
        <f aca="false">Artikelstamm!K9</f>
        <v>28</v>
      </c>
      <c r="F16" s="17" t="str">
        <f aca="false">Artikelstamm!O9</f>
        <v>⚠ Nachbestellen</v>
      </c>
    </row>
    <row r="17" customFormat="false" ht="18" hidden="false" customHeight="true" outlineLevel="0" collapsed="false">
      <c r="B17" s="57" t="str">
        <f aca="false">Artikelstamm!A10</f>
        <v>SKU-008</v>
      </c>
      <c r="C17" s="57" t="str">
        <f aca="false">Artikelstamm!B10</f>
        <v>Drucker Laser A4</v>
      </c>
      <c r="D17" s="58" t="n">
        <f aca="false">Artikelstamm!I10</f>
        <v>6</v>
      </c>
      <c r="E17" s="58" t="n">
        <f aca="false">Artikelstamm!K10</f>
        <v>32</v>
      </c>
      <c r="F17" s="9" t="str">
        <f aca="false">Artikelstamm!O10</f>
        <v>⚠ Nachbestellen</v>
      </c>
    </row>
    <row r="19" customFormat="false" ht="9.75" hidden="false" customHeight="true" outlineLevel="0" collapsed="false">
      <c r="B19" s="53"/>
      <c r="C19" s="53"/>
      <c r="D19" s="53"/>
      <c r="E19" s="53"/>
      <c r="F19" s="53"/>
    </row>
    <row r="20" customFormat="false" ht="24" hidden="false" customHeight="true" outlineLevel="0" collapsed="false">
      <c r="B20" s="54" t="s">
        <v>149</v>
      </c>
      <c r="C20" s="54"/>
      <c r="D20" s="54"/>
      <c r="E20" s="54"/>
      <c r="F20" s="54"/>
    </row>
    <row r="21" customFormat="false" ht="27.75" hidden="false" customHeight="true" outlineLevel="0" collapsed="false">
      <c r="B21" s="19" t="s">
        <v>3</v>
      </c>
      <c r="C21" s="19" t="s">
        <v>150</v>
      </c>
      <c r="D21" s="19" t="s">
        <v>151</v>
      </c>
      <c r="E21" s="19" t="s">
        <v>152</v>
      </c>
    </row>
    <row r="22" customFormat="false" ht="18" hidden="false" customHeight="true" outlineLevel="0" collapsed="false">
      <c r="B22" s="11" t="s">
        <v>19</v>
      </c>
      <c r="C22" s="56" t="n">
        <f aca="false">COUNTIF(Artikelstamm!C3:C10,B22)</f>
        <v>1</v>
      </c>
      <c r="D22" s="59" t="n">
        <f aca="false">SUMIF(Artikelstamm!C3:C10,B22,Artikelstamm!N3:N10)</f>
        <v>8505</v>
      </c>
      <c r="E22" s="60" t="n">
        <f aca="false">IFERROR(D22/SUM(Artikelstamm!N3:N10),"-")</f>
        <v>0.387833739939351</v>
      </c>
    </row>
    <row r="23" customFormat="false" ht="18" hidden="false" customHeight="true" outlineLevel="0" collapsed="false">
      <c r="B23" s="3" t="s">
        <v>24</v>
      </c>
      <c r="C23" s="58" t="n">
        <f aca="false">COUNTIF(Artikelstamm!C3:C10,B23)</f>
        <v>1</v>
      </c>
      <c r="D23" s="61" t="n">
        <f aca="false">SUMIF(Artikelstamm!C3:C10,B23,Artikelstamm!N3:N10)</f>
        <v>6160</v>
      </c>
      <c r="E23" s="62" t="n">
        <f aca="false">IFERROR(D23/SUM(Artikelstamm!N3:N10),"-")</f>
        <v>0.280900157322328</v>
      </c>
    </row>
    <row r="24" customFormat="false" ht="18" hidden="false" customHeight="true" outlineLevel="0" collapsed="false">
      <c r="B24" s="11" t="s">
        <v>28</v>
      </c>
      <c r="C24" s="56" t="n">
        <f aca="false">COUNTIF(Artikelstamm!C3:C10,B24)</f>
        <v>1</v>
      </c>
      <c r="D24" s="59" t="n">
        <f aca="false">SUMIF(Artikelstamm!C3:C10,B24,Artikelstamm!N3:N10)</f>
        <v>760</v>
      </c>
      <c r="E24" s="60" t="n">
        <f aca="false">IFERROR(D24/SUM(Artikelstamm!N3:N10),"-")</f>
        <v>0.0346565129163912</v>
      </c>
    </row>
    <row r="25" customFormat="false" ht="18" hidden="false" customHeight="true" outlineLevel="0" collapsed="false">
      <c r="B25" s="3" t="s">
        <v>31</v>
      </c>
      <c r="C25" s="58" t="n">
        <f aca="false">COUNTIF(Artikelstamm!C3:C10,B25)</f>
        <v>1</v>
      </c>
      <c r="D25" s="61" t="n">
        <f aca="false">SUMIF(Artikelstamm!C3:C10,B25,Artikelstamm!N3:N10)</f>
        <v>2520</v>
      </c>
      <c r="E25" s="62" t="n">
        <f aca="false">IFERROR(D25/SUM(Artikelstamm!N3:N10),"-")</f>
        <v>0.114913700722771</v>
      </c>
    </row>
    <row r="26" customFormat="false" ht="18" hidden="false" customHeight="true" outlineLevel="0" collapsed="false">
      <c r="B26" s="11" t="s">
        <v>35</v>
      </c>
      <c r="C26" s="56" t="n">
        <f aca="false">COUNTIF(Artikelstamm!C3:C10,B26)</f>
        <v>2</v>
      </c>
      <c r="D26" s="59" t="n">
        <f aca="false">SUMIF(Artikelstamm!C3:C10,B26,Artikelstamm!N3:N10)</f>
        <v>1094.5</v>
      </c>
      <c r="E26" s="60" t="n">
        <f aca="false">IFERROR(D26/SUM(Artikelstamm!N3:N10),"-")</f>
        <v>0.0499099386670923</v>
      </c>
    </row>
    <row r="27" customFormat="false" ht="18" hidden="false" customHeight="true" outlineLevel="0" collapsed="false">
      <c r="B27" s="3" t="s">
        <v>41</v>
      </c>
      <c r="C27" s="58" t="n">
        <f aca="false">COUNTIF(Artikelstamm!C3:C10,B27)</f>
        <v>2</v>
      </c>
      <c r="D27" s="61" t="n">
        <f aca="false">SUMIF(Artikelstamm!C3:C10,B27,Artikelstamm!N3:N10)</f>
        <v>2890</v>
      </c>
      <c r="E27" s="62" t="n">
        <f aca="false">IFERROR(D27/SUM(Artikelstamm!N3:N10),"-")</f>
        <v>0.131785950432066</v>
      </c>
    </row>
    <row r="28" customFormat="false" ht="21.75" hidden="false" customHeight="true" outlineLevel="0" collapsed="false">
      <c r="B28" s="19" t="s">
        <v>45</v>
      </c>
      <c r="C28" s="63" t="n">
        <f aca="false">SUM(C22:C27)</f>
        <v>8</v>
      </c>
      <c r="D28" s="64" t="n">
        <f aca="false">SUM(D22:D27)</f>
        <v>21929.5</v>
      </c>
      <c r="E28" s="65" t="s">
        <v>153</v>
      </c>
    </row>
    <row r="30" customFormat="false" ht="24" hidden="false" customHeight="true" outlineLevel="0" collapsed="false">
      <c r="B30" s="66" t="s">
        <v>154</v>
      </c>
      <c r="C30" s="66"/>
      <c r="D30" s="66"/>
      <c r="E30" s="66"/>
      <c r="F30" s="66"/>
    </row>
    <row r="31" customFormat="false" ht="19.5" hidden="false" customHeight="true" outlineLevel="0" collapsed="false">
      <c r="B31" s="67" t="s">
        <v>155</v>
      </c>
      <c r="C31" s="67"/>
      <c r="D31" s="67"/>
      <c r="E31" s="67"/>
      <c r="F31" s="67"/>
    </row>
    <row r="32" customFormat="false" ht="19.5" hidden="false" customHeight="true" outlineLevel="0" collapsed="false">
      <c r="B32" s="68" t="s">
        <v>156</v>
      </c>
      <c r="C32" s="68"/>
      <c r="D32" s="68"/>
      <c r="E32" s="68"/>
      <c r="F32" s="68"/>
    </row>
    <row r="33" customFormat="false" ht="19.5" hidden="false" customHeight="true" outlineLevel="0" collapsed="false">
      <c r="B33" s="67" t="s">
        <v>157</v>
      </c>
      <c r="C33" s="67"/>
      <c r="D33" s="67"/>
      <c r="E33" s="67"/>
      <c r="F33" s="67"/>
    </row>
    <row r="34" customFormat="false" ht="19.5" hidden="false" customHeight="true" outlineLevel="0" collapsed="false">
      <c r="B34" s="68" t="s">
        <v>158</v>
      </c>
      <c r="C34" s="68"/>
      <c r="D34" s="68"/>
      <c r="E34" s="68"/>
      <c r="F34" s="68"/>
    </row>
    <row r="35" customFormat="false" ht="19.5" hidden="false" customHeight="true" outlineLevel="0" collapsed="false">
      <c r="B35" s="67" t="s">
        <v>159</v>
      </c>
      <c r="C35" s="67"/>
      <c r="D35" s="67"/>
      <c r="E35" s="67"/>
      <c r="F35" s="67"/>
    </row>
    <row r="38" customFormat="false" ht="24" hidden="false" customHeight="true" outlineLevel="0" collapsed="false">
      <c r="B38" s="69" t="s">
        <v>160</v>
      </c>
      <c r="C38" s="69"/>
      <c r="D38" s="69"/>
      <c r="E38" s="69"/>
      <c r="F38" s="69"/>
    </row>
    <row r="39" customFormat="false" ht="21.75" hidden="false" customHeight="true" outlineLevel="0" collapsed="false">
      <c r="B39" s="70" t="s">
        <v>161</v>
      </c>
      <c r="C39" s="70"/>
      <c r="D39" s="71" t="s">
        <v>162</v>
      </c>
      <c r="E39" s="71"/>
      <c r="F39" s="71"/>
    </row>
    <row r="40" customFormat="false" ht="18" hidden="false" customHeight="true" outlineLevel="0" collapsed="false">
      <c r="B40" s="72" t="s">
        <v>163</v>
      </c>
      <c r="C40" s="72"/>
      <c r="D40" s="73" t="s">
        <v>164</v>
      </c>
      <c r="E40" s="73"/>
      <c r="F40" s="73"/>
    </row>
    <row r="41" customFormat="false" ht="18" hidden="false" customHeight="true" outlineLevel="0" collapsed="false">
      <c r="B41" s="72" t="s">
        <v>165</v>
      </c>
      <c r="C41" s="72"/>
      <c r="D41" s="73" t="s">
        <v>166</v>
      </c>
      <c r="E41" s="73"/>
      <c r="F41" s="73"/>
    </row>
    <row r="42" customFormat="false" ht="18" hidden="false" customHeight="true" outlineLevel="0" collapsed="false">
      <c r="B42" s="72" t="s">
        <v>167</v>
      </c>
      <c r="C42" s="72"/>
      <c r="D42" s="73" t="s">
        <v>168</v>
      </c>
      <c r="E42" s="73"/>
      <c r="F42" s="73"/>
    </row>
    <row r="43" customFormat="false" ht="18" hidden="false" customHeight="true" outlineLevel="0" collapsed="false">
      <c r="B43" s="72" t="s">
        <v>169</v>
      </c>
      <c r="C43" s="72"/>
      <c r="D43" s="73" t="s">
        <v>170</v>
      </c>
      <c r="E43" s="73"/>
      <c r="F43" s="73"/>
    </row>
    <row r="44" customFormat="false" ht="18" hidden="false" customHeight="true" outlineLevel="0" collapsed="false">
      <c r="B44" s="72" t="s">
        <v>171</v>
      </c>
      <c r="C44" s="72"/>
      <c r="D44" s="73" t="s">
        <v>172</v>
      </c>
      <c r="E44" s="73"/>
      <c r="F44" s="73"/>
    </row>
  </sheetData>
  <mergeCells count="23">
    <mergeCell ref="B1:F1"/>
    <mergeCell ref="B2:F2"/>
    <mergeCell ref="B8:F8"/>
    <mergeCell ref="B20:F20"/>
    <mergeCell ref="B30:F30"/>
    <mergeCell ref="B31:F31"/>
    <mergeCell ref="B32:F32"/>
    <mergeCell ref="B33:F33"/>
    <mergeCell ref="B34:F34"/>
    <mergeCell ref="B35:F35"/>
    <mergeCell ref="B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44:C44"/>
    <mergeCell ref="D44:F44"/>
  </mergeCells>
  <conditionalFormatting sqref="B10:F10">
    <cfRule type="expression" priority="2" aboveAverage="0" equalAverage="0" bottom="0" percent="0" rank="0" text="" dxfId="0">
      <formula>$F10="⛔ Kritisch"</formula>
    </cfRule>
    <cfRule type="expression" priority="3" aboveAverage="0" equalAverage="0" bottom="0" percent="0" rank="0" text="" dxfId="1">
      <formula>$F10="⚠ Nachbestellen"</formula>
    </cfRule>
    <cfRule type="expression" priority="4" aboveAverage="0" equalAverage="0" bottom="0" percent="0" rank="0" text="" dxfId="2">
      <formula>$F10="✅ OK"</formula>
    </cfRule>
  </conditionalFormatting>
  <conditionalFormatting sqref="B11:F11">
    <cfRule type="expression" priority="5" aboveAverage="0" equalAverage="0" bottom="0" percent="0" rank="0" text="" dxfId="0">
      <formula>$F11="⛔ Kritisch"</formula>
    </cfRule>
    <cfRule type="expression" priority="6" aboveAverage="0" equalAverage="0" bottom="0" percent="0" rank="0" text="" dxfId="1">
      <formula>$F11="⚠ Nachbestellen"</formula>
    </cfRule>
    <cfRule type="expression" priority="7" aboveAverage="0" equalAverage="0" bottom="0" percent="0" rank="0" text="" dxfId="2">
      <formula>$F11="✅ OK"</formula>
    </cfRule>
  </conditionalFormatting>
  <conditionalFormatting sqref="B12:F12">
    <cfRule type="expression" priority="8" aboveAverage="0" equalAverage="0" bottom="0" percent="0" rank="0" text="" dxfId="0">
      <formula>$F12="⛔ Kritisch"</formula>
    </cfRule>
    <cfRule type="expression" priority="9" aboveAverage="0" equalAverage="0" bottom="0" percent="0" rank="0" text="" dxfId="1">
      <formula>$F12="⚠ Nachbestellen"</formula>
    </cfRule>
    <cfRule type="expression" priority="10" aboveAverage="0" equalAverage="0" bottom="0" percent="0" rank="0" text="" dxfId="2">
      <formula>$F12="✅ OK"</formula>
    </cfRule>
  </conditionalFormatting>
  <conditionalFormatting sqref="B13:F13">
    <cfRule type="expression" priority="11" aboveAverage="0" equalAverage="0" bottom="0" percent="0" rank="0" text="" dxfId="0">
      <formula>$F13="⛔ Kritisch"</formula>
    </cfRule>
    <cfRule type="expression" priority="12" aboveAverage="0" equalAverage="0" bottom="0" percent="0" rank="0" text="" dxfId="1">
      <formula>$F13="⚠ Nachbestellen"</formula>
    </cfRule>
    <cfRule type="expression" priority="13" aboveAverage="0" equalAverage="0" bottom="0" percent="0" rank="0" text="" dxfId="2">
      <formula>$F13="✅ OK"</formula>
    </cfRule>
  </conditionalFormatting>
  <conditionalFormatting sqref="B14:F14">
    <cfRule type="expression" priority="14" aboveAverage="0" equalAverage="0" bottom="0" percent="0" rank="0" text="" dxfId="0">
      <formula>$F14="⛔ Kritisch"</formula>
    </cfRule>
    <cfRule type="expression" priority="15" aboveAverage="0" equalAverage="0" bottom="0" percent="0" rank="0" text="" dxfId="1">
      <formula>$F14="⚠ Nachbestellen"</formula>
    </cfRule>
    <cfRule type="expression" priority="16" aboveAverage="0" equalAverage="0" bottom="0" percent="0" rank="0" text="" dxfId="2">
      <formula>$F14="✅ OK"</formula>
    </cfRule>
  </conditionalFormatting>
  <conditionalFormatting sqref="B15:F15">
    <cfRule type="expression" priority="17" aboveAverage="0" equalAverage="0" bottom="0" percent="0" rank="0" text="" dxfId="0">
      <formula>$F15="⛔ Kritisch"</formula>
    </cfRule>
    <cfRule type="expression" priority="18" aboveAverage="0" equalAverage="0" bottom="0" percent="0" rank="0" text="" dxfId="1">
      <formula>$F15="⚠ Nachbestellen"</formula>
    </cfRule>
    <cfRule type="expression" priority="19" aboveAverage="0" equalAverage="0" bottom="0" percent="0" rank="0" text="" dxfId="2">
      <formula>$F15="✅ OK"</formula>
    </cfRule>
  </conditionalFormatting>
  <conditionalFormatting sqref="B16:F16">
    <cfRule type="expression" priority="20" aboveAverage="0" equalAverage="0" bottom="0" percent="0" rank="0" text="" dxfId="0">
      <formula>$F16="⛔ Kritisch"</formula>
    </cfRule>
    <cfRule type="expression" priority="21" aboveAverage="0" equalAverage="0" bottom="0" percent="0" rank="0" text="" dxfId="1">
      <formula>$F16="⚠ Nachbestellen"</formula>
    </cfRule>
    <cfRule type="expression" priority="22" aboveAverage="0" equalAverage="0" bottom="0" percent="0" rank="0" text="" dxfId="2">
      <formula>$F16="✅ OK"</formula>
    </cfRule>
  </conditionalFormatting>
  <conditionalFormatting sqref="B17:F17">
    <cfRule type="expression" priority="23" aboveAverage="0" equalAverage="0" bottom="0" percent="0" rank="0" text="" dxfId="0">
      <formula>$F17="⛔ Kritisch"</formula>
    </cfRule>
    <cfRule type="expression" priority="24" aboveAverage="0" equalAverage="0" bottom="0" percent="0" rank="0" text="" dxfId="1">
      <formula>$F17="⚠ Nachbestellen"</formula>
    </cfRule>
    <cfRule type="expression" priority="25" aboveAverage="0" equalAverage="0" bottom="0" percent="0" rank="0" text="" dxfId="2">
      <formula>$F17="✅ 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2026-03-16T07:08:01Z</dcterms:created>
  <dc:creator>openpyxl</dc:creator>
  <dc:description/>
  <dc:language>en-US</dc:language>
  <cp:lastModifiedBy/>
  <dcterms:modified xsi:type="dcterms:W3CDTF">2026-03-16T07:08:01Z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