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5.xml.rels" ContentType="application/vnd.openxmlformats-package.relationships+xml"/>
  <Override PartName="/xl/worksheets/sheet6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charts/chart1.xml" ContentType="application/vnd.openxmlformats-officedocument.drawingml.chart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elegungsplan" sheetId="1" state="visible" r:id="rId2"/>
    <sheet name="Stammdaten" sheetId="2" state="visible" r:id="rId3"/>
    <sheet name="Kapazitätsrechner" sheetId="3" state="visible" r:id="rId4"/>
    <sheet name="Soll-Ist-Vergleich" sheetId="4" state="visible" r:id="rId5"/>
    <sheet name="Auslastungsübersicht" sheetId="5" state="visible" r:id="rId6"/>
    <sheet name="Anleitung" sheetId="6" state="visible" r:id="rId7"/>
  </sheets>
  <definedNames>
    <definedName function="false" hidden="false" localSheetId="0" name="_xlnm.Print_Titles" vbProcedure="false">Belegungsplan!$1:$3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<sst xmlns="http://schemas.openxmlformats.org/spreadsheetml/2006/main" count="280" uniqueCount="174">
  <si>
    <t xml:space="preserve">MASCHINENBELEGUNGSPLAN – Produktionssteuerung</t>
  </si>
  <si>
    <t xml:space="preserve">Operative Kapazitäts- und Auftragsplanung | WHK Controlling</t>
  </si>
  <si>
    <t xml:space="preserve">Datum</t>
  </si>
  <si>
    <t xml:space="preserve">Maschinen-ID</t>
  </si>
  <si>
    <t xml:space="preserve">Maschinen-
bezeichnung</t>
  </si>
  <si>
    <t xml:space="preserve">Auftrags-
nummer</t>
  </si>
  <si>
    <t xml:space="preserve">Produkt /
Beschreibung</t>
  </si>
  <si>
    <t xml:space="preserve">Geplante
Laufzeit (h)</t>
  </si>
  <si>
    <t xml:space="preserve">Ist-
Laufzeit (h)</t>
  </si>
  <si>
    <t xml:space="preserve">Rüstzeit
(h)</t>
  </si>
  <si>
    <t xml:space="preserve">Verantwortlicher
/ Bediener</t>
  </si>
  <si>
    <t xml:space="preserve">Schicht</t>
  </si>
  <si>
    <t xml:space="preserve">Status</t>
  </si>
  <si>
    <t xml:space="preserve">Auslastung
(%)</t>
  </si>
  <si>
    <t xml:space="preserve">M-001</t>
  </si>
  <si>
    <t xml:space="preserve">CNC-Fräse 1</t>
  </si>
  <si>
    <t xml:space="preserve">FA-2024-001</t>
  </si>
  <si>
    <t xml:space="preserve">Gehäuse Typ A</t>
  </si>
  <si>
    <t xml:space="preserve">K. Müller</t>
  </si>
  <si>
    <t xml:space="preserve">Früh</t>
  </si>
  <si>
    <t xml:space="preserve">Abgeschlossen</t>
  </si>
  <si>
    <t xml:space="preserve">M-002</t>
  </si>
  <si>
    <t xml:space="preserve">Drehmaschine 1</t>
  </si>
  <si>
    <t xml:space="preserve">FA-2024-002</t>
  </si>
  <si>
    <t xml:space="preserve">Welle Ø50</t>
  </si>
  <si>
    <t xml:space="preserve">T. Schmidt</t>
  </si>
  <si>
    <t xml:space="preserve">In Betrieb</t>
  </si>
  <si>
    <t xml:space="preserve">M-003</t>
  </si>
  <si>
    <t xml:space="preserve">Bohrwerk 1</t>
  </si>
  <si>
    <t xml:space="preserve">FA-2024-003</t>
  </si>
  <si>
    <t xml:space="preserve">Flansch Serie B</t>
  </si>
  <si>
    <t xml:space="preserve">A. Weber</t>
  </si>
  <si>
    <t xml:space="preserve">Spät</t>
  </si>
  <si>
    <t xml:space="preserve">Geplant</t>
  </si>
  <si>
    <t xml:space="preserve">FA-2024-004</t>
  </si>
  <si>
    <t xml:space="preserve">Deckel Typ C</t>
  </si>
  <si>
    <t xml:space="preserve">FA-2024-005</t>
  </si>
  <si>
    <t xml:space="preserve">Buchse klein</t>
  </si>
  <si>
    <t xml:space="preserve">M. Fischer</t>
  </si>
  <si>
    <t xml:space="preserve">M-004</t>
  </si>
  <si>
    <t xml:space="preserve">Schleifmaschine</t>
  </si>
  <si>
    <t xml:space="preserve">FA-2024-006</t>
  </si>
  <si>
    <t xml:space="preserve">Lagerring</t>
  </si>
  <si>
    <t xml:space="preserve">S. Braun</t>
  </si>
  <si>
    <t xml:space="preserve">FA-2024-007</t>
  </si>
  <si>
    <t xml:space="preserve">Trägerplatte</t>
  </si>
  <si>
    <t xml:space="preserve">FA-2024-008</t>
  </si>
  <si>
    <t xml:space="preserve">Gehäuse Typ B</t>
  </si>
  <si>
    <t xml:space="preserve">M-005</t>
  </si>
  <si>
    <t xml:space="preserve">Laserschneider</t>
  </si>
  <si>
    <t xml:space="preserve">FA-2024-009</t>
  </si>
  <si>
    <t xml:space="preserve">Blechzuschnitt</t>
  </si>
  <si>
    <t xml:space="preserve">P. Hoffmann</t>
  </si>
  <si>
    <t xml:space="preserve">Wartung</t>
  </si>
  <si>
    <t xml:space="preserve">FA-2024-010</t>
  </si>
  <si>
    <t xml:space="preserve">Achse lang</t>
  </si>
  <si>
    <t xml:space="preserve">FA-2024-011</t>
  </si>
  <si>
    <t xml:space="preserve">Nockenwelle</t>
  </si>
  <si>
    <t xml:space="preserve">FA-2024-012</t>
  </si>
  <si>
    <t xml:space="preserve">Grundplatte</t>
  </si>
  <si>
    <t xml:space="preserve">FA-2024-013</t>
  </si>
  <si>
    <t xml:space="preserve">Formteil D</t>
  </si>
  <si>
    <t xml:space="preserve">FA-2024-014</t>
  </si>
  <si>
    <t xml:space="preserve">Konturplatte</t>
  </si>
  <si>
    <t xml:space="preserve">FA-2024-015</t>
  </si>
  <si>
    <t xml:space="preserve">Ritzel klein</t>
  </si>
  <si>
    <t xml:space="preserve">LEGENDE AUSLASTUNGSGRAD:</t>
  </si>
  <si>
    <t xml:space="preserve">🟢 70–90%: Optimal</t>
  </si>
  <si>
    <t xml:space="preserve">🟠 &lt;70%: Unterauslastung</t>
  </si>
  <si>
    <t xml:space="preserve">🔴 &gt;90%: Überlastungsrisiko</t>
  </si>
  <si>
    <t xml:space="preserve">STAMMDATEN – Maschinen &amp; Schichtmodelle</t>
  </si>
  <si>
    <t xml:space="preserve">Nettoverfügbarkeit und Kapazitätsparameter je Maschine</t>
  </si>
  <si>
    <t xml:space="preserve">Maschinenbezeichnung</t>
  </si>
  <si>
    <t xml:space="preserve">Schichten
pro Tag</t>
  </si>
  <si>
    <t xml:space="preserve">Stunden
pro Schicht</t>
  </si>
  <si>
    <t xml:space="preserve">Nettoverfügbar-
keit (h/Woche)</t>
  </si>
  <si>
    <t xml:space="preserve">Wartungszeit
(h/Woche)</t>
  </si>
  <si>
    <t xml:space="preserve">Rüstzeit
(h/Woche)</t>
  </si>
  <si>
    <t xml:space="preserve">Verfügbar
ab</t>
  </si>
  <si>
    <t xml:space="preserve">01.01.2024</t>
  </si>
  <si>
    <t xml:space="preserve">01.03.2024</t>
  </si>
  <si>
    <t xml:space="preserve">15.06.2024</t>
  </si>
  <si>
    <t xml:space="preserve">GESAMT</t>
  </si>
  <si>
    <t xml:space="preserve">SCHICHTMODELL-REFERENZ</t>
  </si>
  <si>
    <t xml:space="preserve">Beginn</t>
  </si>
  <si>
    <t xml:space="preserve">Ende</t>
  </si>
  <si>
    <t xml:space="preserve">Netto-Stunden</t>
  </si>
  <si>
    <t xml:space="preserve">Frühschicht</t>
  </si>
  <si>
    <t xml:space="preserve">06:00</t>
  </si>
  <si>
    <t xml:space="preserve">14:00</t>
  </si>
  <si>
    <t xml:space="preserve">Spätschicht</t>
  </si>
  <si>
    <t xml:space="preserve">22:00</t>
  </si>
  <si>
    <t xml:space="preserve">Nachtschicht</t>
  </si>
  <si>
    <t xml:space="preserve">KAPAZITÄTSRECHNER – Maschinenauslastung berechnen</t>
  </si>
  <si>
    <t xml:space="preserve">Ermitteln Sie Nettoverfügbarkeit und Auslastungsgrad Ihrer Maschinen</t>
  </si>
  <si>
    <t xml:space="preserve">  EINGABEN (blau = veränderbar)</t>
  </si>
  <si>
    <t xml:space="preserve">Schichten pro Tag</t>
  </si>
  <si>
    <t xml:space="preserve">1=Einschicht, 2=Zweischicht, 3=Dreischicht</t>
  </si>
  <si>
    <t xml:space="preserve">Stunden pro Schicht</t>
  </si>
  <si>
    <t xml:space="preserve">Netto-Schichtdauer (ohne Pausen)</t>
  </si>
  <si>
    <t xml:space="preserve">Arbeitstage im Zeitraum</t>
  </si>
  <si>
    <t xml:space="preserve">z.B. 5 für eine Woche, 20 für einen Monat</t>
  </si>
  <si>
    <t xml:space="preserve">Wartungszeit gesamt (h)</t>
  </si>
  <si>
    <t xml:space="preserve">Geplante Wartung &amp; Inspektion im Zeitraum</t>
  </si>
  <si>
    <t xml:space="preserve">Rüstzeiten gesamt (h)</t>
  </si>
  <si>
    <t xml:space="preserve">Summe aller Setup-Zeiten im Zeitraum</t>
  </si>
  <si>
    <t xml:space="preserve">Geplante Stillstandzeiten (h)</t>
  </si>
  <si>
    <t xml:space="preserve">Pausen, Schichtwechsel, Reinigung</t>
  </si>
  <si>
    <t xml:space="preserve">Belegte Stunden (Aufträge)</t>
  </si>
  <si>
    <t xml:space="preserve">Summe aller geplanten Produktionszeiten</t>
  </si>
  <si>
    <t xml:space="preserve">  ERGEBNISSE</t>
  </si>
  <si>
    <t xml:space="preserve">Bruttoverfügbarkeit (h)</t>
  </si>
  <si>
    <t xml:space="preserve">Nettoverfügbarkeit (h)</t>
  </si>
  <si>
    <t xml:space="preserve">Freie Kapazität (h)</t>
  </si>
  <si>
    <t xml:space="preserve">Auslastungsgrad (%)</t>
  </si>
  <si>
    <t xml:space="preserve">Empfohlener Planungspuffer</t>
  </si>
  <si>
    <t xml:space="preserve">  AUSLASTUNGSVISUALISIERUNG</t>
  </si>
  <si>
    <t xml:space="preserve">  KPI-REFERENZ: Zielwerte Auslastungsgrad</t>
  </si>
  <si>
    <t xml:space="preserve">Auslastung</t>
  </si>
  <si>
    <t xml:space="preserve">Bewertung</t>
  </si>
  <si>
    <t xml:space="preserve">Handlungsempfehlung</t>
  </si>
  <si>
    <t xml:space="preserve">&lt; 70 %</t>
  </si>
  <si>
    <t xml:space="preserve">Unterauslastung</t>
  </si>
  <si>
    <t xml:space="preserve">Zusätzliche Aufträge einplanen oder Schichtmodell reduzieren</t>
  </si>
  <si>
    <t xml:space="preserve">70 – 90%</t>
  </si>
  <si>
    <t xml:space="preserve">Optimaler Bereich</t>
  </si>
  <si>
    <t xml:space="preserve">Puffer für Störungen und Eilaufträge bleibt erhalten</t>
  </si>
  <si>
    <t xml:space="preserve">&gt; 90 %</t>
  </si>
  <si>
    <t xml:space="preserve">Überlastungsrisiko</t>
  </si>
  <si>
    <t xml:space="preserve">Kapazitätserweiterung, Überstunden oder Auftragsverschiebung</t>
  </si>
  <si>
    <t xml:space="preserve">SOLL-IST-VERGLEICH – Produktions-Controlling</t>
  </si>
  <si>
    <t xml:space="preserve">Vergleich geplanter vs. tatsächlicher Maschinenlaufzeiten | Basis: Belegungsplan</t>
  </si>
  <si>
    <t xml:space="preserve">Soll-Laufzeit
(h)</t>
  </si>
  <si>
    <t xml:space="preserve">Ist-Laufzeit
(h)</t>
  </si>
  <si>
    <t xml:space="preserve">Abweichung
(h)</t>
  </si>
  <si>
    <t xml:space="preserve">Abweichung
(%)</t>
  </si>
  <si>
    <t xml:space="preserve">Rüstzeit Soll
(h)</t>
  </si>
  <si>
    <t xml:space="preserve">Rüstzeit Ist
(h)</t>
  </si>
  <si>
    <t xml:space="preserve">GESAMT / DURCHSCHNITT</t>
  </si>
  <si>
    <t xml:space="preserve">AUSLASTUNGSÜBERSICHT – KPI-Dashboard</t>
  </si>
  <si>
    <t xml:space="preserve">Wöchentliche Maschinenauslastung auf einen Blick</t>
  </si>
  <si>
    <t xml:space="preserve">Nettoverfügbarkeit
(h)</t>
  </si>
  <si>
    <t xml:space="preserve">Belegte Stunden
(h)</t>
  </si>
  <si>
    <t xml:space="preserve">Freie Kapazität
(h)</t>
  </si>
  <si>
    <t xml:space="preserve">Auslastungsgrad
(%)</t>
  </si>
  <si>
    <t xml:space="preserve">Wartungszeit
(h)</t>
  </si>
  <si>
    <t xml:space="preserve">GESAMT / GESAMT-AUSLASTUNG</t>
  </si>
  <si>
    <t xml:space="preserve">Ziel 80%</t>
  </si>
  <si>
    <t xml:space="preserve">ANLEITUNG – Maschinenbelegungsplan in Excel</t>
  </si>
  <si>
    <t xml:space="preserve">5-Schritte-Prozess: Von der Analyse zur optimierten Kapazität</t>
  </si>
  <si>
    <t xml:space="preserve">  SCHRITT 1: Produktionsanforderungen analysieren</t>
  </si>
  <si>
    <t xml:space="preserve">• Erfassen Sie alle Aufträge mit Auftragsnummer, Stückzahl und gewünschtem Liefertermin.
• Ermitteln Sie die geplante Laufzeit (Produktionszeit + Rüstzeit) je Auftrag.
• Tragen Sie alle Aufträge im Tabellenblatt 'Belegungsplan' ein (Spalten A–K).</t>
  </si>
  <si>
    <t xml:space="preserve">  SCHRITT 2: Maschinenkapazitäten ermitteln</t>
  </si>
  <si>
    <t xml:space="preserve">• Pflegen Sie Ihre Maschinen im Tabellenblatt 'Stammdaten'.
• Hinterlegen Sie Schichtmodell, Wartungszeiten und Rüstzeiten je Maschine.
• Die Nettoverfügbarkeit wird automatisch berechnet (Spalte E in Stammdaten).</t>
  </si>
  <si>
    <t xml:space="preserve">  SCHRITT 3: Engpässe &amp; Prioritäten identifizieren</t>
  </si>
  <si>
    <t xml:space="preserve">• Prüfen Sie die Auslastungsübersicht (Tabellenblatt 'Auslastungsübersicht').
• Rot = Überlast (&gt;90%): Aufträge verschieben oder Kapazität erhöhen.
• Orange = Unterauslastung (&lt;70%): Freie Kapazität für weitere Aufträge nutzen.
• Nutzen Sie den Kapazitätsrechner für Szenarioanalysen.</t>
  </si>
  <si>
    <t xml:space="preserve">  SCHRITT 4: Belegungsplan in Excel erstellen</t>
  </si>
  <si>
    <t xml:space="preserve">• Weisen Sie im Tabellenblatt 'Belegungsplan' jedem Auftrag eine Maschine zu.
• Auslastung (Spalte L) wird automatisch via SVERWEIS berechnet.
• Nutzen Sie die Dropdown-Menüs für Status (Spalte K) und Schicht (Spalte J).
• Die Farbkodierung zeigt sofort, ob eine Maschine über-/unterausgelastet ist.</t>
  </si>
  <si>
    <t xml:space="preserve">  SCHRITT 5: Überwachen &amp; kontinuierlich optimieren</t>
  </si>
  <si>
    <t xml:space="preserve">• Tragen Sie Ist-Laufzeiten im Tabellenblatt 'Soll-Ist-Vergleich' ein (Spalten E, I).
• Abweichungen werden automatisch berechnet und farblich hervorgehoben.
• Führen Sie den Soll-Ist-Vergleich wöchentlich durch.
• Passen Sie Rüstzeiten und Nettoverfügbarkeit in 'Stammdaten' an, wenn Sie
  systematische Abweichungen feststellen.</t>
  </si>
  <si>
    <t xml:space="preserve">  WICHTIGE FORMELN &amp; KPIs</t>
  </si>
  <si>
    <t xml:space="preserve">KPI / Kennzahl</t>
  </si>
  <si>
    <t xml:space="preserve">Formel</t>
  </si>
  <si>
    <t xml:space="preserve">Hinweis / Zielwert</t>
  </si>
  <si>
    <t xml:space="preserve">Belegte Stunden / Nettoverfügbarkeit × 100</t>
  </si>
  <si>
    <t xml:space="preserve">Zielwert: 70–90% | &lt;70% = Unterauslastung | &gt;90% = Überlast</t>
  </si>
  <si>
    <t xml:space="preserve">Brutto − Wartung − Rüstzeit − Stillstand</t>
  </si>
  <si>
    <t xml:space="preserve">Immer auf Nettobasis planen, nie auf Bruttobasis</t>
  </si>
  <si>
    <t xml:space="preserve">Empfohlener Puffer</t>
  </si>
  <si>
    <t xml:space="preserve">Nettoverfügbarkeit × 15%</t>
  </si>
  <si>
    <t xml:space="preserve">Mindestpuffer für Störungen, Eilaufträge und Nacharbeit</t>
  </si>
  <si>
    <t xml:space="preserve">Schichten × Stunden/Schicht × Arbeitstage</t>
  </si>
  <si>
    <t xml:space="preserve">Theoretisches Maximum laut Schichtmodell</t>
  </si>
  <si>
    <t xml:space="preserve">Ergebnis: Maximale Maschinenauslastung · Minimale Stillstandzeiten · Transparente Produktionssteuerung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</si>
</sst>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\.mm\.yyyy"/>
    <numFmt numFmtId="166" formatCode="0.0"/>
    <numFmt numFmtId="167" formatCode="0.0\%"/>
    <numFmt numFmtId="168" formatCode="0.0&quot; h&quot;"/>
    <numFmt numFmtId="169" formatCode="0.0&quot; h (15%)&quot;"/>
  </numFmts>
  <fonts count="3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sz val="10"/>
      <color rgb="FFA8C8F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1A2A3A"/>
      <name val="Arial"/>
      <family val="0"/>
      <charset val="1"/>
    </font>
    <font>
      <b val="true"/>
      <sz val="10"/>
      <color rgb="FF1A2A3A"/>
      <name val="Arial"/>
      <family val="0"/>
      <charset val="1"/>
    </font>
    <font>
      <b val="true"/>
      <sz val="9"/>
      <color rgb="FF073763"/>
      <name val="Arial"/>
      <family val="0"/>
      <charset val="1"/>
    </font>
    <font>
      <b val="true"/>
      <sz val="9"/>
      <color rgb="FF27AE60"/>
      <name val="Arial"/>
      <family val="0"/>
      <charset val="1"/>
    </font>
    <font>
      <b val="true"/>
      <sz val="9"/>
      <color rgb="FFE8A020"/>
      <name val="Arial"/>
      <family val="0"/>
      <charset val="1"/>
    </font>
    <font>
      <b val="true"/>
      <sz val="9"/>
      <color rgb="FFC0392B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sz val="10"/>
      <color rgb="FF0000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2C4A6E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i val="true"/>
      <sz val="9"/>
      <color rgb="FF6B8AAA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b val="true"/>
      <sz val="10"/>
      <color rgb="FFE8A020"/>
      <name val="Arial"/>
      <family val="0"/>
      <charset val="1"/>
    </font>
    <font>
      <sz val="10"/>
      <color rgb="FF2C4A6E"/>
      <name val="Arial"/>
      <family val="0"/>
      <charset val="1"/>
    </font>
    <font>
      <b val="true"/>
      <sz val="10"/>
      <color rgb="FF27AE60"/>
      <name val="Arial"/>
      <family val="0"/>
      <charset val="1"/>
    </font>
    <font>
      <b val="true"/>
      <sz val="10"/>
      <color rgb="FFC0392B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008000"/>
      <name val="Arial"/>
      <family val="0"/>
      <charset val="1"/>
    </font>
    <font>
      <sz val="8"/>
      <color rgb="FF999999"/>
      <name val="Arial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b val="true"/>
      <sz val="15"/>
      <color rgb="FFFFFFFF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sz val="10"/>
      <name val="Arial"/>
      <family val="0"/>
      <charset val="1"/>
    </font>
    <font>
      <sz val="10"/>
      <color rgb="FF6B8AAA"/>
      <name val="Arial"/>
      <family val="0"/>
      <charset val="1"/>
    </font>
  </fonts>
  <fills count="16">
    <fill>
      <patternFill patternType="none"/>
    </fill>
    <fill>
      <patternFill patternType="gray125"/>
    </fill>
    <fill>
      <patternFill patternType="solid">
        <fgColor rgb="FF073763"/>
        <bgColor rgb="FF1A2A3A"/>
      </patternFill>
    </fill>
    <fill>
      <patternFill patternType="solid">
        <fgColor rgb="FF0D5C9E"/>
        <bgColor rgb="FF2C4A6E"/>
      </patternFill>
    </fill>
    <fill>
      <patternFill patternType="solid">
        <fgColor rgb="FFFFFFFF"/>
        <bgColor rgb="FFF9F9F9"/>
      </patternFill>
    </fill>
    <fill>
      <patternFill patternType="solid">
        <fgColor rgb="FFF2F6FA"/>
        <bgColor rgb="FFEBF5FB"/>
      </patternFill>
    </fill>
    <fill>
      <patternFill patternType="solid">
        <fgColor rgb="FFE8F0F8"/>
        <bgColor rgb="FFEBF5FB"/>
      </patternFill>
    </fill>
    <fill>
      <patternFill patternType="solid">
        <fgColor rgb="FFEAF7F0"/>
        <bgColor rgb="FFEBF5FB"/>
      </patternFill>
    </fill>
    <fill>
      <patternFill patternType="solid">
        <fgColor rgb="FFFEF3DC"/>
        <bgColor rgb="FFFDE8E8"/>
      </patternFill>
    </fill>
    <fill>
      <patternFill patternType="solid">
        <fgColor rgb="FFFDE8E8"/>
        <bgColor rgb="FFFEF3DC"/>
      </patternFill>
    </fill>
    <fill>
      <patternFill patternType="solid">
        <fgColor rgb="FFEBF5FB"/>
        <bgColor rgb="FFF2F6FA"/>
      </patternFill>
    </fill>
    <fill>
      <patternFill patternType="solid">
        <fgColor rgb="FF27AE60"/>
        <bgColor rgb="FF16A085"/>
      </patternFill>
    </fill>
    <fill>
      <patternFill patternType="solid">
        <fgColor rgb="FFE8A020"/>
        <bgColor rgb="FFFFCC00"/>
      </patternFill>
    </fill>
    <fill>
      <patternFill patternType="solid">
        <fgColor rgb="FF8E44AD"/>
        <bgColor rgb="FF993366"/>
      </patternFill>
    </fill>
    <fill>
      <patternFill patternType="solid">
        <fgColor rgb="FFC0392B"/>
        <bgColor rgb="FF993366"/>
      </patternFill>
    </fill>
    <fill>
      <patternFill patternType="solid">
        <fgColor rgb="FF16A085"/>
        <bgColor rgb="FF27AE6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>
        <color rgb="FFC5D8EC"/>
      </left>
      <right style="thin">
        <color rgb="FFC5D8EC"/>
      </right>
      <top style="thin">
        <color rgb="FFC5D8EC"/>
      </top>
      <bottom style="thin">
        <color rgb="FFC5D8EC"/>
      </bottom>
      <diagonal/>
    </border>
    <border diagonalUp="false" diagonalDown="false">
      <left style="thin">
        <color rgb="FFC5D8EC"/>
      </left>
      <right/>
      <top style="thin">
        <color rgb="FFC5D8EC"/>
      </top>
      <bottom style="thin">
        <color rgb="FFC5D8EC"/>
      </bottom>
      <diagonal/>
    </border>
    <border diagonalUp="false" diagonalDown="false">
      <left style="medium">
        <color rgb="FF073763"/>
      </left>
      <right style="medium">
        <color rgb="FF073763"/>
      </right>
      <top style="thin">
        <color rgb="FFC5D8EC"/>
      </top>
      <bottom style="thin">
        <color rgb="FFC5D8EC"/>
      </bottom>
      <diagonal/>
    </border>
    <border diagonalUp="false" diagonalDown="false">
      <left style="medium">
        <color rgb="FF073763"/>
      </left>
      <right/>
      <top style="medium">
        <color rgb="FF073763"/>
      </top>
      <bottom style="medium">
        <color rgb="FF07376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6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0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5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4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5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3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7" fillId="6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18" fillId="1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4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8" fontId="2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11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5" borderId="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3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4" borderId="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4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25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5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5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5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5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6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5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0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2" fillId="1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5" borderId="2" xfId="0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4" fontId="32" fillId="11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4" borderId="2" xfId="0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4" fontId="32" fillId="1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2" fillId="1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2" fillId="15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2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4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2" fillId="4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34" fillId="4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7" fillId="5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2" fillId="5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34" fillId="5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9">
    <dxf>
      <font>
        <name val="Arial"/>
        <charset val="1"/>
        <family val="0"/>
        <b val="1"/>
        <color rgb="FFFFFFFF"/>
      </font>
      <fill>
        <patternFill>
          <bgColor rgb="FFC0392B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27AE60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E8A020"/>
        </patternFill>
      </fill>
    </dxf>
    <dxf>
      <font>
        <name val="Arial"/>
        <charset val="1"/>
        <family val="0"/>
        <b val="1"/>
        <color rgb="FF27AE60"/>
      </font>
      <fill>
        <patternFill>
          <bgColor rgb="FFEAF7F0"/>
        </patternFill>
      </fill>
    </dxf>
    <dxf>
      <font>
        <name val="Arial"/>
        <charset val="1"/>
        <family val="0"/>
        <b val="1"/>
        <color rgb="FFE8A020"/>
      </font>
      <fill>
        <patternFill>
          <bgColor rgb="FFFEF3DC"/>
        </patternFill>
      </fill>
    </dxf>
    <dxf>
      <font>
        <name val="Arial"/>
        <charset val="1"/>
        <family val="0"/>
        <b val="1"/>
        <color rgb="FFC0392B"/>
      </font>
      <fill>
        <patternFill>
          <bgColor rgb="FFFDE8E8"/>
        </patternFill>
      </fill>
    </dxf>
    <dxf>
      <font>
        <name val="Arial"/>
        <charset val="1"/>
        <family val="0"/>
        <b val="1"/>
        <color rgb="FFFFFFFF"/>
        <sz val="11"/>
      </font>
      <fill>
        <patternFill>
          <bgColor rgb="FFE8A020"/>
        </patternFill>
      </fill>
    </dxf>
    <dxf>
      <font>
        <name val="Arial"/>
        <charset val="1"/>
        <family val="0"/>
        <b val="1"/>
        <color rgb="FFFFFFFF"/>
        <sz val="11"/>
      </font>
      <fill>
        <patternFill>
          <bgColor rgb="FFC0392B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0D5C9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6A085"/>
      <rgbColor rgb="FFD9D9D9"/>
      <rgbColor rgb="FF878787"/>
      <rgbColor rgb="FF6B8AAA"/>
      <rgbColor rgb="FF8E44AD"/>
      <rgbColor rgb="FFFEF3DC"/>
      <rgbColor rgb="FFEAF7F0"/>
      <rgbColor rgb="FF660066"/>
      <rgbColor rgb="FFFF8080"/>
      <rgbColor rgb="FF0D5C9E"/>
      <rgbColor rgb="FFC5D8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BF5FB"/>
      <rgbColor rgb="FFE8F0F8"/>
      <rgbColor rgb="FFFDE8E8"/>
      <rgbColor rgb="FFA8C8F0"/>
      <rgbColor rgb="FFF9F9F9"/>
      <rgbColor rgb="FFCC99FF"/>
      <rgbColor rgb="FFF2F6FA"/>
      <rgbColor rgb="FF3366FF"/>
      <rgbColor rgb="FF33CCCC"/>
      <rgbColor rgb="FF99CC00"/>
      <rgbColor rgb="FFFFCC00"/>
      <rgbColor rgb="FFE8A020"/>
      <rgbColor rgb="FFFF6600"/>
      <rgbColor rgb="FF4F81BD"/>
      <rgbColor rgb="FF999999"/>
      <rgbColor rgb="FF073763"/>
      <rgbColor rgb="FF27AE60"/>
      <rgbColor rgb="FF003300"/>
      <rgbColor rgb="FF333300"/>
      <rgbColor rgb="FFC0392B"/>
      <rgbColor rgb="FF993366"/>
      <rgbColor rgb="FF2C4A6E"/>
      <rgbColor rgb="FF1A2A3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Auslastungsgrad je Maschine (%)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bar"/>
        <c:grouping val="clustered"/>
        <c:varyColors val="0"/>
        <c:ser>
          <c:idx val="0"/>
          <c:order val="0"/>
          <c:tx>
            <c:strRef>
              <c:f>Auslastungsübersicht!F3</c:f>
              <c:strCache>
                <c:ptCount val="1"/>
                <c:pt idx="0">
                  <c:v>Auslastungsgrad
(%)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Auslastungsübersicht!$A$4:$A$8</c:f>
              <c:strCache>
                <c:ptCount val="5"/>
                <c:pt idx="0">
                  <c:v>M-001</c:v>
                </c:pt>
                <c:pt idx="1">
                  <c:v>M-002</c:v>
                </c:pt>
                <c:pt idx="2">
                  <c:v>M-003</c:v>
                </c:pt>
                <c:pt idx="3">
                  <c:v>M-004</c:v>
                </c:pt>
                <c:pt idx="4">
                  <c:v>M-005</c:v>
                </c:pt>
              </c:strCache>
            </c:strRef>
          </c:cat>
          <c:val>
            <c:numRef>
              <c:f>Auslastungsübersicht!$F$4:$F$8</c:f>
              <c:numCache>
                <c:formatCode>General</c:formatCode>
                <c:ptCount val="5"/>
                <c:pt idx="0">
                  <c:v>34.7</c:v>
                </c:pt>
                <c:pt idx="1">
                  <c:v>19.1</c:v>
                </c:pt>
                <c:pt idx="2">
                  <c:v>36.5</c:v>
                </c:pt>
                <c:pt idx="3">
                  <c:v>17.8</c:v>
                </c:pt>
                <c:pt idx="4">
                  <c:v>9.9</c:v>
                </c:pt>
              </c:numCache>
            </c:numRef>
          </c:val>
        </c:ser>
        <c:gapWidth val="150"/>
        <c:overlap val="0"/>
        <c:axId val="42768431"/>
        <c:axId val="42227572"/>
      </c:barChart>
      <c:catAx>
        <c:axId val="42768431"/>
        <c:scaling>
          <c:orientation val="minMax"/>
        </c:scaling>
        <c:delete val="0"/>
        <c:axPos val="b"/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Maschine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2227572"/>
        <c:crosses val="autoZero"/>
        <c:auto val="1"/>
        <c:lblAlgn val="ctr"/>
        <c:lblOffset val="100"/>
        <c:noMultiLvlLbl val="0"/>
      </c:catAx>
      <c:valAx>
        <c:axId val="42227572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Auslastung (%)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\%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2768431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13</xdr:row>
      <xdr:rowOff>0</xdr:rowOff>
    </xdr:from>
    <xdr:to>
      <xdr:col>4</xdr:col>
      <xdr:colOff>976680</xdr:colOff>
      <xdr:row>35</xdr:row>
      <xdr:rowOff>128520</xdr:rowOff>
    </xdr:to>
    <xdr:graphicFrame>
      <xdr:nvGraphicFramePr>
        <xdr:cNvPr id="0" name="Chart 1"/>
        <xdr:cNvGraphicFramePr/>
      </xdr:nvGraphicFramePr>
      <xdr:xfrm>
        <a:off x="0" y="3533760"/>
        <a:ext cx="7199640" cy="431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73763"/>
    <pageSetUpPr fitToPage="true"/>
  </sheetPr>
  <dimension ref="A1:L2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2" min="1" style="0" width="13"/>
    <col collapsed="false" customWidth="true" hidden="false" outlineLevel="0" max="3" min="3" style="0" width="18"/>
    <col collapsed="false" customWidth="true" hidden="false" outlineLevel="0" max="4" min="4" style="0" width="14"/>
    <col collapsed="false" customWidth="true" hidden="false" outlineLevel="0" max="5" min="5" style="0" width="22"/>
    <col collapsed="false" customWidth="true" hidden="false" outlineLevel="0" max="6" min="6" style="0" width="14"/>
    <col collapsed="false" customWidth="true" hidden="false" outlineLevel="0" max="7" min="7" style="0" width="13"/>
    <col collapsed="false" customWidth="true" hidden="false" outlineLevel="0" max="8" min="8" style="0" width="12"/>
    <col collapsed="false" customWidth="true" hidden="false" outlineLevel="0" max="9" min="9" style="0" width="18"/>
    <col collapsed="false" customWidth="true" hidden="false" outlineLevel="0" max="10" min="10" style="0" width="11"/>
    <col collapsed="false" customWidth="true" hidden="false" outlineLevel="0" max="11" min="11" style="0" width="16"/>
    <col collapsed="false" customWidth="true" hidden="false" outlineLevel="0" max="12" min="12" style="0" width="14"/>
  </cols>
  <sheetData>
    <row r="1" customFormat="false" ht="39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21.7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customFormat="false" ht="43.5" hidden="false" customHeight="true" outlineLevel="0" collapsed="false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</row>
    <row r="4" customFormat="false" ht="18" hidden="false" customHeight="true" outlineLevel="0" collapsed="false">
      <c r="A4" s="4" t="n">
        <v>46096</v>
      </c>
      <c r="B4" s="5" t="s">
        <v>14</v>
      </c>
      <c r="C4" s="5" t="s">
        <v>15</v>
      </c>
      <c r="D4" s="5" t="s">
        <v>16</v>
      </c>
      <c r="E4" s="5" t="s">
        <v>17</v>
      </c>
      <c r="F4" s="6" t="n">
        <v>6</v>
      </c>
      <c r="G4" s="6" t="n">
        <v>5.8</v>
      </c>
      <c r="H4" s="6" t="n">
        <v>0.5</v>
      </c>
      <c r="I4" s="5" t="s">
        <v>18</v>
      </c>
      <c r="J4" s="5" t="s">
        <v>19</v>
      </c>
      <c r="K4" s="5" t="s">
        <v>20</v>
      </c>
      <c r="L4" s="7" t="n">
        <f aca="false">IF(OR(F4="",IFERROR(VLOOKUP(B4,Stammdaten!$A$4:$F$20,5,FALSE()),0)=0),"",ROUND(F4/IFERROR(VLOOKUP(B4,Stammdaten!$A$4:$F$20,5,FALSE()),1)*100,1))</f>
        <v>8</v>
      </c>
    </row>
    <row r="5" customFormat="false" ht="18" hidden="false" customHeight="true" outlineLevel="0" collapsed="false">
      <c r="A5" s="8" t="n">
        <v>46096</v>
      </c>
      <c r="B5" s="9" t="s">
        <v>21</v>
      </c>
      <c r="C5" s="9" t="s">
        <v>22</v>
      </c>
      <c r="D5" s="9" t="s">
        <v>23</v>
      </c>
      <c r="E5" s="9" t="s">
        <v>24</v>
      </c>
      <c r="F5" s="10" t="n">
        <v>4.5</v>
      </c>
      <c r="G5" s="10"/>
      <c r="H5" s="10" t="n">
        <v>0.5</v>
      </c>
      <c r="I5" s="9" t="s">
        <v>25</v>
      </c>
      <c r="J5" s="9" t="s">
        <v>19</v>
      </c>
      <c r="K5" s="9" t="s">
        <v>26</v>
      </c>
      <c r="L5" s="11" t="n">
        <f aca="false">IF(OR(F5="",IFERROR(VLOOKUP(B5,Stammdaten!$A$4:$F$20,5,FALSE()),0)=0),"",ROUND(F5/IFERROR(VLOOKUP(B5,Stammdaten!$A$4:$F$20,5,FALSE()),1)*100,1))</f>
        <v>5.9</v>
      </c>
    </row>
    <row r="6" customFormat="false" ht="18" hidden="false" customHeight="true" outlineLevel="0" collapsed="false">
      <c r="A6" s="4" t="n">
        <v>46096</v>
      </c>
      <c r="B6" s="5" t="s">
        <v>27</v>
      </c>
      <c r="C6" s="5" t="s">
        <v>28</v>
      </c>
      <c r="D6" s="5" t="s">
        <v>29</v>
      </c>
      <c r="E6" s="5" t="s">
        <v>30</v>
      </c>
      <c r="F6" s="6" t="n">
        <v>3</v>
      </c>
      <c r="G6" s="6"/>
      <c r="H6" s="6" t="n">
        <v>0.3</v>
      </c>
      <c r="I6" s="5" t="s">
        <v>31</v>
      </c>
      <c r="J6" s="5" t="s">
        <v>32</v>
      </c>
      <c r="K6" s="5" t="s">
        <v>33</v>
      </c>
      <c r="L6" s="7" t="n">
        <f aca="false">IF(OR(F6="",IFERROR(VLOOKUP(B6,Stammdaten!$A$4:$F$20,5,FALSE()),0)=0),"",ROUND(F6/IFERROR(VLOOKUP(B6,Stammdaten!$A$4:$F$20,5,FALSE()),1)*100,1))</f>
        <v>8.1</v>
      </c>
    </row>
    <row r="7" customFormat="false" ht="18" hidden="false" customHeight="true" outlineLevel="0" collapsed="false">
      <c r="A7" s="8" t="n">
        <v>46096</v>
      </c>
      <c r="B7" s="9" t="s">
        <v>14</v>
      </c>
      <c r="C7" s="9" t="s">
        <v>15</v>
      </c>
      <c r="D7" s="9" t="s">
        <v>34</v>
      </c>
      <c r="E7" s="9" t="s">
        <v>35</v>
      </c>
      <c r="F7" s="10" t="n">
        <v>5</v>
      </c>
      <c r="G7" s="10"/>
      <c r="H7" s="10" t="n">
        <v>0.5</v>
      </c>
      <c r="I7" s="9" t="s">
        <v>18</v>
      </c>
      <c r="J7" s="9" t="s">
        <v>32</v>
      </c>
      <c r="K7" s="9" t="s">
        <v>33</v>
      </c>
      <c r="L7" s="11" t="n">
        <f aca="false">IF(OR(F7="",IFERROR(VLOOKUP(B7,Stammdaten!$A$4:$F$20,5,FALSE()),0)=0),"",ROUND(F7/IFERROR(VLOOKUP(B7,Stammdaten!$A$4:$F$20,5,FALSE()),1)*100,1))</f>
        <v>6.7</v>
      </c>
    </row>
    <row r="8" customFormat="false" ht="18" hidden="false" customHeight="true" outlineLevel="0" collapsed="false">
      <c r="A8" s="4" t="n">
        <v>46097</v>
      </c>
      <c r="B8" s="5" t="s">
        <v>21</v>
      </c>
      <c r="C8" s="5" t="s">
        <v>22</v>
      </c>
      <c r="D8" s="5" t="s">
        <v>36</v>
      </c>
      <c r="E8" s="5" t="s">
        <v>37</v>
      </c>
      <c r="F8" s="6" t="n">
        <v>2.5</v>
      </c>
      <c r="G8" s="6"/>
      <c r="H8" s="6" t="n">
        <v>0.3</v>
      </c>
      <c r="I8" s="5" t="s">
        <v>38</v>
      </c>
      <c r="J8" s="5" t="s">
        <v>19</v>
      </c>
      <c r="K8" s="5" t="s">
        <v>33</v>
      </c>
      <c r="L8" s="7" t="n">
        <f aca="false">IF(OR(F8="",IFERROR(VLOOKUP(B8,Stammdaten!$A$4:$F$20,5,FALSE()),0)=0),"",ROUND(F8/IFERROR(VLOOKUP(B8,Stammdaten!$A$4:$F$20,5,FALSE()),1)*100,1))</f>
        <v>3.3</v>
      </c>
    </row>
    <row r="9" customFormat="false" ht="18" hidden="false" customHeight="true" outlineLevel="0" collapsed="false">
      <c r="A9" s="8" t="n">
        <v>46097</v>
      </c>
      <c r="B9" s="9" t="s">
        <v>39</v>
      </c>
      <c r="C9" s="9" t="s">
        <v>40</v>
      </c>
      <c r="D9" s="9" t="s">
        <v>41</v>
      </c>
      <c r="E9" s="9" t="s">
        <v>42</v>
      </c>
      <c r="F9" s="10" t="n">
        <v>3.5</v>
      </c>
      <c r="G9" s="10"/>
      <c r="H9" s="10" t="n">
        <v>0.4</v>
      </c>
      <c r="I9" s="9" t="s">
        <v>43</v>
      </c>
      <c r="J9" s="9" t="s">
        <v>19</v>
      </c>
      <c r="K9" s="9" t="s">
        <v>33</v>
      </c>
      <c r="L9" s="11" t="n">
        <f aca="false">IF(OR(F9="",IFERROR(VLOOKUP(B9,Stammdaten!$A$4:$F$20,5,FALSE()),0)=0),"",ROUND(F9/IFERROR(VLOOKUP(B9,Stammdaten!$A$4:$F$20,5,FALSE()),1)*100,1))</f>
        <v>9.6</v>
      </c>
    </row>
    <row r="10" customFormat="false" ht="18" hidden="false" customHeight="true" outlineLevel="0" collapsed="false">
      <c r="A10" s="4" t="n">
        <v>46097</v>
      </c>
      <c r="B10" s="5" t="s">
        <v>27</v>
      </c>
      <c r="C10" s="5" t="s">
        <v>28</v>
      </c>
      <c r="D10" s="5" t="s">
        <v>44</v>
      </c>
      <c r="E10" s="5" t="s">
        <v>45</v>
      </c>
      <c r="F10" s="6" t="n">
        <v>6</v>
      </c>
      <c r="G10" s="6"/>
      <c r="H10" s="6" t="n">
        <v>0.5</v>
      </c>
      <c r="I10" s="5" t="s">
        <v>31</v>
      </c>
      <c r="J10" s="5" t="s">
        <v>32</v>
      </c>
      <c r="K10" s="5" t="s">
        <v>33</v>
      </c>
      <c r="L10" s="7" t="n">
        <f aca="false">IF(OR(F10="",IFERROR(VLOOKUP(B10,Stammdaten!$A$4:$F$20,5,FALSE()),0)=0),"",ROUND(F10/IFERROR(VLOOKUP(B10,Stammdaten!$A$4:$F$20,5,FALSE()),1)*100,1))</f>
        <v>16.2</v>
      </c>
    </row>
    <row r="11" customFormat="false" ht="18" hidden="false" customHeight="true" outlineLevel="0" collapsed="false">
      <c r="A11" s="8" t="n">
        <v>46098</v>
      </c>
      <c r="B11" s="9" t="s">
        <v>14</v>
      </c>
      <c r="C11" s="9" t="s">
        <v>15</v>
      </c>
      <c r="D11" s="9" t="s">
        <v>46</v>
      </c>
      <c r="E11" s="9" t="s">
        <v>47</v>
      </c>
      <c r="F11" s="10" t="n">
        <v>7</v>
      </c>
      <c r="G11" s="10"/>
      <c r="H11" s="10" t="n">
        <v>0.5</v>
      </c>
      <c r="I11" s="9" t="s">
        <v>18</v>
      </c>
      <c r="J11" s="9" t="s">
        <v>19</v>
      </c>
      <c r="K11" s="9" t="s">
        <v>33</v>
      </c>
      <c r="L11" s="11" t="n">
        <f aca="false">IF(OR(F11="",IFERROR(VLOOKUP(B11,Stammdaten!$A$4:$F$20,5,FALSE()),0)=0),"",ROUND(F11/IFERROR(VLOOKUP(B11,Stammdaten!$A$4:$F$20,5,FALSE()),1)*100,1))</f>
        <v>9.3</v>
      </c>
    </row>
    <row r="12" customFormat="false" ht="18" hidden="false" customHeight="true" outlineLevel="0" collapsed="false">
      <c r="A12" s="4" t="n">
        <v>46098</v>
      </c>
      <c r="B12" s="5" t="s">
        <v>48</v>
      </c>
      <c r="C12" s="5" t="s">
        <v>49</v>
      </c>
      <c r="D12" s="5" t="s">
        <v>50</v>
      </c>
      <c r="E12" s="5" t="s">
        <v>51</v>
      </c>
      <c r="F12" s="6" t="n">
        <v>4</v>
      </c>
      <c r="G12" s="6"/>
      <c r="H12" s="6" t="n">
        <v>0.3</v>
      </c>
      <c r="I12" s="5" t="s">
        <v>52</v>
      </c>
      <c r="J12" s="5" t="s">
        <v>19</v>
      </c>
      <c r="K12" s="5" t="s">
        <v>53</v>
      </c>
      <c r="L12" s="7" t="n">
        <f aca="false">IF(OR(F12="",IFERROR(VLOOKUP(B12,Stammdaten!$A$4:$F$20,5,FALSE()),0)=0),"",ROUND(F12/IFERROR(VLOOKUP(B12,Stammdaten!$A$4:$F$20,5,FALSE()),1)*100,1))</f>
        <v>5.3</v>
      </c>
    </row>
    <row r="13" customFormat="false" ht="18" hidden="false" customHeight="true" outlineLevel="0" collapsed="false">
      <c r="A13" s="8" t="n">
        <v>46098</v>
      </c>
      <c r="B13" s="9" t="s">
        <v>21</v>
      </c>
      <c r="C13" s="9" t="s">
        <v>22</v>
      </c>
      <c r="D13" s="9" t="s">
        <v>54</v>
      </c>
      <c r="E13" s="9" t="s">
        <v>55</v>
      </c>
      <c r="F13" s="10" t="n">
        <v>5.5</v>
      </c>
      <c r="G13" s="10"/>
      <c r="H13" s="10" t="n">
        <v>0.5</v>
      </c>
      <c r="I13" s="9" t="s">
        <v>25</v>
      </c>
      <c r="J13" s="9" t="s">
        <v>32</v>
      </c>
      <c r="K13" s="9" t="s">
        <v>33</v>
      </c>
      <c r="L13" s="11" t="n">
        <f aca="false">IF(OR(F13="",IFERROR(VLOOKUP(B13,Stammdaten!$A$4:$F$20,5,FALSE()),0)=0),"",ROUND(F13/IFERROR(VLOOKUP(B13,Stammdaten!$A$4:$F$20,5,FALSE()),1)*100,1))</f>
        <v>7.2</v>
      </c>
    </row>
    <row r="14" customFormat="false" ht="18" hidden="false" customHeight="true" outlineLevel="0" collapsed="false">
      <c r="A14" s="4" t="n">
        <v>46099</v>
      </c>
      <c r="B14" s="5" t="s">
        <v>39</v>
      </c>
      <c r="C14" s="5" t="s">
        <v>40</v>
      </c>
      <c r="D14" s="5" t="s">
        <v>56</v>
      </c>
      <c r="E14" s="5" t="s">
        <v>57</v>
      </c>
      <c r="F14" s="6" t="n">
        <v>3</v>
      </c>
      <c r="G14" s="6"/>
      <c r="H14" s="6" t="n">
        <v>0.4</v>
      </c>
      <c r="I14" s="5" t="s">
        <v>43</v>
      </c>
      <c r="J14" s="5" t="s">
        <v>19</v>
      </c>
      <c r="K14" s="5" t="s">
        <v>33</v>
      </c>
      <c r="L14" s="7" t="n">
        <f aca="false">IF(OR(F14="",IFERROR(VLOOKUP(B14,Stammdaten!$A$4:$F$20,5,FALSE()),0)=0),"",ROUND(F14/IFERROR(VLOOKUP(B14,Stammdaten!$A$4:$F$20,5,FALSE()),1)*100,1))</f>
        <v>8.2</v>
      </c>
    </row>
    <row r="15" customFormat="false" ht="18" hidden="false" customHeight="true" outlineLevel="0" collapsed="false">
      <c r="A15" s="8" t="n">
        <v>46099</v>
      </c>
      <c r="B15" s="9" t="s">
        <v>27</v>
      </c>
      <c r="C15" s="9" t="s">
        <v>28</v>
      </c>
      <c r="D15" s="9" t="s">
        <v>58</v>
      </c>
      <c r="E15" s="9" t="s">
        <v>59</v>
      </c>
      <c r="F15" s="10" t="n">
        <v>4.5</v>
      </c>
      <c r="G15" s="10"/>
      <c r="H15" s="10" t="n">
        <v>0.3</v>
      </c>
      <c r="I15" s="9" t="s">
        <v>31</v>
      </c>
      <c r="J15" s="9" t="s">
        <v>19</v>
      </c>
      <c r="K15" s="9" t="s">
        <v>33</v>
      </c>
      <c r="L15" s="11" t="n">
        <f aca="false">IF(OR(F15="",IFERROR(VLOOKUP(B15,Stammdaten!$A$4:$F$20,5,FALSE()),0)=0),"",ROUND(F15/IFERROR(VLOOKUP(B15,Stammdaten!$A$4:$F$20,5,FALSE()),1)*100,1))</f>
        <v>12.2</v>
      </c>
    </row>
    <row r="16" customFormat="false" ht="18" hidden="false" customHeight="true" outlineLevel="0" collapsed="false">
      <c r="A16" s="4" t="n">
        <v>46100</v>
      </c>
      <c r="B16" s="5" t="s">
        <v>14</v>
      </c>
      <c r="C16" s="5" t="s">
        <v>15</v>
      </c>
      <c r="D16" s="5" t="s">
        <v>60</v>
      </c>
      <c r="E16" s="5" t="s">
        <v>61</v>
      </c>
      <c r="F16" s="6" t="n">
        <v>8</v>
      </c>
      <c r="G16" s="6"/>
      <c r="H16" s="6" t="n">
        <v>0.5</v>
      </c>
      <c r="I16" s="5" t="s">
        <v>18</v>
      </c>
      <c r="J16" s="5" t="s">
        <v>19</v>
      </c>
      <c r="K16" s="5" t="s">
        <v>33</v>
      </c>
      <c r="L16" s="7" t="n">
        <f aca="false">IF(OR(F16="",IFERROR(VLOOKUP(B16,Stammdaten!$A$4:$F$20,5,FALSE()),0)=0),"",ROUND(F16/IFERROR(VLOOKUP(B16,Stammdaten!$A$4:$F$20,5,FALSE()),1)*100,1))</f>
        <v>10.7</v>
      </c>
    </row>
    <row r="17" customFormat="false" ht="18" hidden="false" customHeight="true" outlineLevel="0" collapsed="false">
      <c r="A17" s="8" t="n">
        <v>46100</v>
      </c>
      <c r="B17" s="9" t="s">
        <v>48</v>
      </c>
      <c r="C17" s="9" t="s">
        <v>49</v>
      </c>
      <c r="D17" s="9" t="s">
        <v>62</v>
      </c>
      <c r="E17" s="9" t="s">
        <v>63</v>
      </c>
      <c r="F17" s="10" t="n">
        <v>3.5</v>
      </c>
      <c r="G17" s="10"/>
      <c r="H17" s="10" t="n">
        <v>0.3</v>
      </c>
      <c r="I17" s="9" t="s">
        <v>52</v>
      </c>
      <c r="J17" s="9" t="s">
        <v>19</v>
      </c>
      <c r="K17" s="9" t="s">
        <v>33</v>
      </c>
      <c r="L17" s="11" t="n">
        <f aca="false">IF(OR(F17="",IFERROR(VLOOKUP(B17,Stammdaten!$A$4:$F$20,5,FALSE()),0)=0),"",ROUND(F17/IFERROR(VLOOKUP(B17,Stammdaten!$A$4:$F$20,5,FALSE()),1)*100,1))</f>
        <v>4.6</v>
      </c>
    </row>
    <row r="18" customFormat="false" ht="18" hidden="false" customHeight="true" outlineLevel="0" collapsed="false">
      <c r="A18" s="4" t="n">
        <v>46100</v>
      </c>
      <c r="B18" s="5" t="s">
        <v>21</v>
      </c>
      <c r="C18" s="5" t="s">
        <v>22</v>
      </c>
      <c r="D18" s="5" t="s">
        <v>64</v>
      </c>
      <c r="E18" s="5" t="s">
        <v>65</v>
      </c>
      <c r="F18" s="6" t="n">
        <v>2</v>
      </c>
      <c r="G18" s="6"/>
      <c r="H18" s="6" t="n">
        <v>0.3</v>
      </c>
      <c r="I18" s="5" t="s">
        <v>38</v>
      </c>
      <c r="J18" s="5" t="s">
        <v>32</v>
      </c>
      <c r="K18" s="5" t="s">
        <v>33</v>
      </c>
      <c r="L18" s="7" t="n">
        <f aca="false">IF(OR(F18="",IFERROR(VLOOKUP(B18,Stammdaten!$A$4:$F$20,5,FALSE()),0)=0),"",ROUND(F18/IFERROR(VLOOKUP(B18,Stammdaten!$A$4:$F$20,5,FALSE()),1)*100,1))</f>
        <v>2.6</v>
      </c>
    </row>
    <row r="21" customFormat="false" ht="15.75" hidden="false" customHeight="true" outlineLevel="0" collapsed="false">
      <c r="A21" s="12" t="s">
        <v>66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</row>
    <row r="22" customFormat="false" ht="15" hidden="false" customHeight="false" outlineLevel="0" collapsed="false">
      <c r="A22" s="13" t="s">
        <v>67</v>
      </c>
      <c r="B22" s="13"/>
      <c r="C22" s="13"/>
      <c r="D22" s="14" t="s">
        <v>68</v>
      </c>
      <c r="E22" s="14"/>
      <c r="F22" s="14"/>
      <c r="G22" s="15" t="s">
        <v>69</v>
      </c>
      <c r="H22" s="15"/>
      <c r="I22" s="15"/>
    </row>
  </sheetData>
  <mergeCells count="6">
    <mergeCell ref="A1:L1"/>
    <mergeCell ref="A2:L2"/>
    <mergeCell ref="A21:L21"/>
    <mergeCell ref="A22:C22"/>
    <mergeCell ref="D22:F22"/>
    <mergeCell ref="G22:I22"/>
  </mergeCells>
  <conditionalFormatting sqref="L4:L39">
    <cfRule type="cellIs" priority="2" operator="greaterThan" aboveAverage="0" equalAverage="0" bottom="0" percent="0" rank="0" text="" dxfId="0">
      <formula>90</formula>
    </cfRule>
    <cfRule type="cellIs" priority="3" operator="between" aboveAverage="0" equalAverage="0" bottom="0" percent="0" rank="0" text="" dxfId="1">
      <formula>70</formula>
      <formula>90</formula>
    </cfRule>
    <cfRule type="cellIs" priority="4" operator="lessThan" aboveAverage="0" equalAverage="0" bottom="0" percent="0" rank="0" text="" dxfId="2">
      <formula>70</formula>
    </cfRule>
  </conditionalFormatting>
  <conditionalFormatting sqref="K4:K39">
    <cfRule type="expression" priority="5" aboveAverage="0" equalAverage="0" bottom="0" percent="0" rank="0" text="" dxfId="3">
      <formula>K4="Abgeschlossen"</formula>
    </cfRule>
    <cfRule type="expression" priority="6" aboveAverage="0" equalAverage="0" bottom="0" percent="0" rank="0" text="" dxfId="4">
      <formula>K4="Wartung"</formula>
    </cfRule>
    <cfRule type="expression" priority="7" aboveAverage="0" equalAverage="0" bottom="0" percent="0" rank="0" text="" dxfId="5">
      <formula>K4="Stillstand"</formula>
    </cfRule>
  </conditionalFormatting>
  <dataValidations count="2">
    <dataValidation allowBlank="true" errorStyle="stop" operator="between" showDropDown="false" showErrorMessage="false" showInputMessage="false" sqref="K4:K18" type="list">
      <formula1>"In Betrieb,Geplant,Abgeschlossen,Wartung,Stillstand,Verschoben"</formula1>
      <formula2>0</formula2>
    </dataValidation>
    <dataValidation allowBlank="true" errorStyle="stop" operator="between" showDropDown="false" showErrorMessage="false" showInputMessage="false" sqref="J4:J18" type="list">
      <formula1>"Früh,Spät,Nacht"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7AE60"/>
    <pageSetUpPr fitToPage="false"/>
  </sheetPr>
  <dimension ref="A1:H1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22"/>
    <col collapsed="false" customWidth="true" hidden="false" outlineLevel="0" max="4" min="3" style="0" width="14"/>
    <col collapsed="false" customWidth="true" hidden="false" outlineLevel="0" max="5" min="5" style="0" width="18"/>
    <col collapsed="false" customWidth="true" hidden="false" outlineLevel="0" max="6" min="6" style="0" width="16"/>
    <col collapsed="false" customWidth="true" hidden="false" outlineLevel="0" max="7" min="7" style="0" width="14"/>
    <col collapsed="false" customWidth="true" hidden="false" outlineLevel="0" max="8" min="8" style="0" width="16"/>
  </cols>
  <sheetData>
    <row r="1" customFormat="false" ht="36" hidden="false" customHeight="true" outlineLevel="0" collapsed="false">
      <c r="A1" s="16" t="s">
        <v>70</v>
      </c>
      <c r="B1" s="16"/>
      <c r="C1" s="16"/>
      <c r="D1" s="16"/>
      <c r="E1" s="16"/>
      <c r="F1" s="16"/>
      <c r="G1" s="16"/>
      <c r="H1" s="16"/>
    </row>
    <row r="2" customFormat="false" ht="19.5" hidden="false" customHeight="true" outlineLevel="0" collapsed="false">
      <c r="A2" s="2" t="s">
        <v>71</v>
      </c>
      <c r="B2" s="2"/>
      <c r="C2" s="2"/>
      <c r="D2" s="2"/>
      <c r="E2" s="2"/>
      <c r="F2" s="2"/>
      <c r="G2" s="2"/>
      <c r="H2" s="2"/>
    </row>
    <row r="3" customFormat="false" ht="42" hidden="false" customHeight="true" outlineLevel="0" collapsed="false">
      <c r="A3" s="3" t="s">
        <v>3</v>
      </c>
      <c r="B3" s="3" t="s">
        <v>72</v>
      </c>
      <c r="C3" s="3" t="s">
        <v>73</v>
      </c>
      <c r="D3" s="3" t="s">
        <v>74</v>
      </c>
      <c r="E3" s="3" t="s">
        <v>75</v>
      </c>
      <c r="F3" s="3" t="s">
        <v>76</v>
      </c>
      <c r="G3" s="3" t="s">
        <v>77</v>
      </c>
      <c r="H3" s="3" t="s">
        <v>78</v>
      </c>
    </row>
    <row r="4" customFormat="false" ht="18" hidden="false" customHeight="true" outlineLevel="0" collapsed="false">
      <c r="A4" s="5" t="s">
        <v>14</v>
      </c>
      <c r="B4" s="5" t="s">
        <v>15</v>
      </c>
      <c r="C4" s="17" t="n">
        <v>2</v>
      </c>
      <c r="D4" s="17" t="n">
        <v>8</v>
      </c>
      <c r="E4" s="18" t="n">
        <f aca="false">C4*D4*5-F4-G4</f>
        <v>75</v>
      </c>
      <c r="F4" s="17" t="n">
        <v>2</v>
      </c>
      <c r="G4" s="17" t="n">
        <v>3</v>
      </c>
      <c r="H4" s="5" t="s">
        <v>79</v>
      </c>
    </row>
    <row r="5" customFormat="false" ht="18" hidden="false" customHeight="true" outlineLevel="0" collapsed="false">
      <c r="A5" s="9" t="s">
        <v>21</v>
      </c>
      <c r="B5" s="9" t="s">
        <v>22</v>
      </c>
      <c r="C5" s="19" t="n">
        <v>2</v>
      </c>
      <c r="D5" s="19" t="n">
        <v>8</v>
      </c>
      <c r="E5" s="20" t="n">
        <f aca="false">C5*D5*5-F5-G5</f>
        <v>76</v>
      </c>
      <c r="F5" s="19" t="n">
        <v>1.5</v>
      </c>
      <c r="G5" s="19" t="n">
        <v>2.5</v>
      </c>
      <c r="H5" s="9" t="s">
        <v>79</v>
      </c>
    </row>
    <row r="6" customFormat="false" ht="18" hidden="false" customHeight="true" outlineLevel="0" collapsed="false">
      <c r="A6" s="5" t="s">
        <v>27</v>
      </c>
      <c r="B6" s="5" t="s">
        <v>28</v>
      </c>
      <c r="C6" s="17" t="n">
        <v>1</v>
      </c>
      <c r="D6" s="17" t="n">
        <v>8</v>
      </c>
      <c r="E6" s="18" t="n">
        <f aca="false">C6*D6*5-F6-G6</f>
        <v>37</v>
      </c>
      <c r="F6" s="17" t="n">
        <v>1</v>
      </c>
      <c r="G6" s="17" t="n">
        <v>2</v>
      </c>
      <c r="H6" s="5" t="s">
        <v>80</v>
      </c>
    </row>
    <row r="7" customFormat="false" ht="18" hidden="false" customHeight="true" outlineLevel="0" collapsed="false">
      <c r="A7" s="9" t="s">
        <v>39</v>
      </c>
      <c r="B7" s="9" t="s">
        <v>40</v>
      </c>
      <c r="C7" s="19" t="n">
        <v>1</v>
      </c>
      <c r="D7" s="19" t="n">
        <v>8</v>
      </c>
      <c r="E7" s="20" t="n">
        <f aca="false">C7*D7*5-F7-G7</f>
        <v>36.5</v>
      </c>
      <c r="F7" s="19" t="n">
        <v>2</v>
      </c>
      <c r="G7" s="19" t="n">
        <v>1.5</v>
      </c>
      <c r="H7" s="9" t="s">
        <v>79</v>
      </c>
    </row>
    <row r="8" customFormat="false" ht="18" hidden="false" customHeight="true" outlineLevel="0" collapsed="false">
      <c r="A8" s="5" t="s">
        <v>48</v>
      </c>
      <c r="B8" s="5" t="s">
        <v>49</v>
      </c>
      <c r="C8" s="17" t="n">
        <v>2</v>
      </c>
      <c r="D8" s="17" t="n">
        <v>8</v>
      </c>
      <c r="E8" s="18" t="n">
        <f aca="false">C8*D8*5-F8-G8</f>
        <v>76</v>
      </c>
      <c r="F8" s="17" t="n">
        <v>3</v>
      </c>
      <c r="G8" s="17" t="n">
        <v>1</v>
      </c>
      <c r="H8" s="5" t="s">
        <v>81</v>
      </c>
    </row>
    <row r="9" customFormat="false" ht="18" hidden="false" customHeight="true" outlineLevel="0" collapsed="false">
      <c r="A9" s="21" t="s">
        <v>82</v>
      </c>
      <c r="B9" s="21"/>
      <c r="C9" s="22" t="n">
        <f aca="false">SUM(C4:C8)</f>
        <v>8</v>
      </c>
      <c r="D9" s="22" t="n">
        <f aca="false">SUM(D4:D8)</f>
        <v>40</v>
      </c>
      <c r="E9" s="22" t="n">
        <f aca="false">SUM(E4:E8)</f>
        <v>300.5</v>
      </c>
      <c r="F9" s="22" t="n">
        <f aca="false">SUM(F4:F8)</f>
        <v>9.5</v>
      </c>
      <c r="G9" s="22" t="n">
        <f aca="false">SUM(G4:G8)</f>
        <v>10</v>
      </c>
      <c r="H9" s="23"/>
    </row>
    <row r="12" customFormat="false" ht="21.75" hidden="false" customHeight="true" outlineLevel="0" collapsed="false">
      <c r="A12" s="24" t="s">
        <v>83</v>
      </c>
      <c r="B12" s="24"/>
      <c r="C12" s="24"/>
      <c r="D12" s="24"/>
    </row>
    <row r="13" customFormat="false" ht="18" hidden="false" customHeight="true" outlineLevel="0" collapsed="false">
      <c r="A13" s="25" t="s">
        <v>11</v>
      </c>
      <c r="B13" s="25" t="s">
        <v>84</v>
      </c>
      <c r="C13" s="25" t="s">
        <v>85</v>
      </c>
      <c r="D13" s="25" t="s">
        <v>86</v>
      </c>
    </row>
    <row r="14" customFormat="false" ht="18" hidden="false" customHeight="true" outlineLevel="0" collapsed="false">
      <c r="A14" s="26" t="s">
        <v>87</v>
      </c>
      <c r="B14" s="26" t="s">
        <v>88</v>
      </c>
      <c r="C14" s="26" t="s">
        <v>89</v>
      </c>
      <c r="D14" s="26" t="n">
        <v>8</v>
      </c>
    </row>
    <row r="15" customFormat="false" ht="18" hidden="false" customHeight="true" outlineLevel="0" collapsed="false">
      <c r="A15" s="27" t="s">
        <v>90</v>
      </c>
      <c r="B15" s="27" t="s">
        <v>89</v>
      </c>
      <c r="C15" s="27" t="s">
        <v>91</v>
      </c>
      <c r="D15" s="27" t="n">
        <v>8</v>
      </c>
    </row>
    <row r="16" customFormat="false" ht="18" hidden="false" customHeight="true" outlineLevel="0" collapsed="false">
      <c r="A16" s="26" t="s">
        <v>92</v>
      </c>
      <c r="B16" s="26" t="s">
        <v>91</v>
      </c>
      <c r="C16" s="26" t="s">
        <v>88</v>
      </c>
      <c r="D16" s="26" t="n">
        <v>8</v>
      </c>
    </row>
  </sheetData>
  <mergeCells count="4">
    <mergeCell ref="A1:H1"/>
    <mergeCell ref="A2:H2"/>
    <mergeCell ref="A9:B9"/>
    <mergeCell ref="A12:D1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8A020"/>
    <pageSetUpPr fitToPage="false"/>
  </sheetPr>
  <dimension ref="A1:E2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2"/>
    <col collapsed="false" customWidth="true" hidden="false" outlineLevel="0" max="2" min="2" style="0" width="18"/>
    <col collapsed="false" customWidth="true" hidden="false" outlineLevel="0" max="3" min="3" style="0" width="8"/>
    <col collapsed="false" customWidth="true" hidden="false" outlineLevel="0" max="4" min="4" style="0" width="32"/>
    <col collapsed="false" customWidth="true" hidden="false" outlineLevel="0" max="5" min="5" style="0" width="18"/>
  </cols>
  <sheetData>
    <row r="1" customFormat="false" ht="36" hidden="false" customHeight="true" outlineLevel="0" collapsed="false">
      <c r="A1" s="16" t="s">
        <v>93</v>
      </c>
      <c r="B1" s="16"/>
      <c r="C1" s="16"/>
      <c r="D1" s="16"/>
      <c r="E1" s="16"/>
    </row>
    <row r="2" customFormat="false" ht="19.5" hidden="false" customHeight="true" outlineLevel="0" collapsed="false">
      <c r="A2" s="2" t="s">
        <v>94</v>
      </c>
      <c r="B2" s="2"/>
      <c r="C2" s="2"/>
      <c r="D2" s="2"/>
      <c r="E2" s="2"/>
    </row>
    <row r="4" customFormat="false" ht="24" hidden="false" customHeight="true" outlineLevel="0" collapsed="false">
      <c r="A4" s="28" t="s">
        <v>95</v>
      </c>
      <c r="B4" s="28"/>
      <c r="C4" s="28"/>
      <c r="D4" s="28"/>
      <c r="E4" s="28"/>
    </row>
    <row r="5" customFormat="false" ht="21.75" hidden="false" customHeight="true" outlineLevel="0" collapsed="false">
      <c r="A5" s="29" t="s">
        <v>96</v>
      </c>
      <c r="B5" s="30" t="n">
        <v>2</v>
      </c>
      <c r="C5" s="31"/>
      <c r="D5" s="32" t="s">
        <v>97</v>
      </c>
      <c r="E5" s="32"/>
    </row>
    <row r="6" customFormat="false" ht="21.75" hidden="false" customHeight="true" outlineLevel="0" collapsed="false">
      <c r="A6" s="29" t="s">
        <v>98</v>
      </c>
      <c r="B6" s="30" t="n">
        <v>8</v>
      </c>
      <c r="C6" s="31"/>
      <c r="D6" s="32" t="s">
        <v>99</v>
      </c>
      <c r="E6" s="32"/>
    </row>
    <row r="7" customFormat="false" ht="21.75" hidden="false" customHeight="true" outlineLevel="0" collapsed="false">
      <c r="A7" s="29" t="s">
        <v>100</v>
      </c>
      <c r="B7" s="30" t="n">
        <v>5</v>
      </c>
      <c r="C7" s="31"/>
      <c r="D7" s="32" t="s">
        <v>101</v>
      </c>
      <c r="E7" s="32"/>
    </row>
    <row r="8" customFormat="false" ht="21.75" hidden="false" customHeight="true" outlineLevel="0" collapsed="false">
      <c r="A8" s="29" t="s">
        <v>102</v>
      </c>
      <c r="B8" s="30" t="n">
        <v>2</v>
      </c>
      <c r="C8" s="31"/>
      <c r="D8" s="32" t="s">
        <v>103</v>
      </c>
      <c r="E8" s="32"/>
    </row>
    <row r="9" customFormat="false" ht="21.75" hidden="false" customHeight="true" outlineLevel="0" collapsed="false">
      <c r="A9" s="29" t="s">
        <v>104</v>
      </c>
      <c r="B9" s="30" t="n">
        <v>3</v>
      </c>
      <c r="C9" s="31"/>
      <c r="D9" s="32" t="s">
        <v>105</v>
      </c>
      <c r="E9" s="32"/>
    </row>
    <row r="10" customFormat="false" ht="21.75" hidden="false" customHeight="true" outlineLevel="0" collapsed="false">
      <c r="A10" s="29" t="s">
        <v>106</v>
      </c>
      <c r="B10" s="30" t="n">
        <v>1</v>
      </c>
      <c r="C10" s="31"/>
      <c r="D10" s="32" t="s">
        <v>107</v>
      </c>
      <c r="E10" s="32"/>
    </row>
    <row r="11" customFormat="false" ht="21.75" hidden="false" customHeight="true" outlineLevel="0" collapsed="false">
      <c r="A11" s="29" t="s">
        <v>108</v>
      </c>
      <c r="B11" s="30" t="n">
        <v>28</v>
      </c>
      <c r="C11" s="31"/>
      <c r="D11" s="32" t="s">
        <v>109</v>
      </c>
      <c r="E11" s="32"/>
    </row>
    <row r="12" customFormat="false" ht="7.5" hidden="false" customHeight="true" outlineLevel="0" collapsed="false">
      <c r="A12" s="31"/>
      <c r="B12" s="31"/>
      <c r="C12" s="31"/>
      <c r="D12" s="31"/>
      <c r="E12" s="31"/>
    </row>
    <row r="13" customFormat="false" ht="21.75" hidden="false" customHeight="true" outlineLevel="0" collapsed="false">
      <c r="A13" s="28" t="s">
        <v>110</v>
      </c>
      <c r="B13" s="28"/>
      <c r="C13" s="28"/>
      <c r="D13" s="28"/>
      <c r="E13" s="28"/>
    </row>
    <row r="14" customFormat="false" ht="21.75" hidden="false" customHeight="true" outlineLevel="0" collapsed="false">
      <c r="A14" s="29" t="s">
        <v>111</v>
      </c>
      <c r="B14" s="33" t="n">
        <f aca="false">B5*B6*B7</f>
        <v>80</v>
      </c>
      <c r="C14" s="34"/>
      <c r="D14" s="34"/>
      <c r="E14" s="34"/>
    </row>
    <row r="15" customFormat="false" ht="21.75" hidden="false" customHeight="true" outlineLevel="0" collapsed="false">
      <c r="A15" s="29" t="s">
        <v>112</v>
      </c>
      <c r="B15" s="33" t="n">
        <f aca="false">B14-B8-B9-B10</f>
        <v>74</v>
      </c>
      <c r="C15" s="34"/>
      <c r="D15" s="34"/>
      <c r="E15" s="34"/>
    </row>
    <row r="16" customFormat="false" ht="21.75" hidden="false" customHeight="true" outlineLevel="0" collapsed="false">
      <c r="A16" s="29" t="s">
        <v>113</v>
      </c>
      <c r="B16" s="33" t="n">
        <f aca="false">MAX(B15-B11,0)</f>
        <v>46</v>
      </c>
      <c r="C16" s="34"/>
      <c r="D16" s="34"/>
      <c r="E16" s="34"/>
    </row>
    <row r="17" customFormat="false" ht="21.75" hidden="false" customHeight="true" outlineLevel="0" collapsed="false">
      <c r="A17" s="29" t="s">
        <v>114</v>
      </c>
      <c r="B17" s="35" t="n">
        <f aca="false">IF(B15&gt;0,ROUND(B11/B15*100,1),0)</f>
        <v>37.8</v>
      </c>
      <c r="C17" s="34"/>
      <c r="D17" s="34"/>
      <c r="E17" s="34"/>
    </row>
    <row r="18" customFormat="false" ht="21.75" hidden="false" customHeight="true" outlineLevel="0" collapsed="false">
      <c r="A18" s="29" t="s">
        <v>115</v>
      </c>
      <c r="B18" s="36" t="n">
        <f aca="false">B15*0.15</f>
        <v>11.1</v>
      </c>
      <c r="C18" s="34"/>
      <c r="D18" s="34"/>
      <c r="E18" s="34"/>
    </row>
    <row r="19" customFormat="false" ht="7.5" hidden="false" customHeight="true" outlineLevel="0" collapsed="false">
      <c r="A19" s="31"/>
      <c r="B19" s="31"/>
      <c r="C19" s="31"/>
      <c r="D19" s="31"/>
      <c r="E19" s="31"/>
    </row>
    <row r="20" customFormat="false" ht="24" hidden="false" customHeight="true" outlineLevel="0" collapsed="false">
      <c r="A20" s="28" t="s">
        <v>116</v>
      </c>
      <c r="B20" s="28"/>
      <c r="C20" s="28"/>
      <c r="D20" s="28"/>
      <c r="E20" s="28"/>
    </row>
    <row r="21" customFormat="false" ht="39.75" hidden="false" customHeight="true" outlineLevel="0" collapsed="false">
      <c r="A21" s="37" t="str">
        <f aca="false">IF(B17&lt;70,"⚠ UNTERAUSLASTUNG: &lt; 70% – Prüfen Sie ob zusätzliche Aufträge eingeplant werden können.",IF(B17&lt;=90,"✓ OPTIMALE AUSLASTUNG: 70–90% – Zielkorridor erreicht. Puffer für Eilaufträge vorhanden.",IF(B17&lt;=100,"⛔ ÜBERLASTUNGSRISIKO: &gt; 90% – Kein Puffer! Kapazitätserweiterung prüfen.","⛔ ÜBERPLANUNG: Belegte Stunden übersteigen Nettoverfügbarkeit!")))</f>
        <v>⚠ UNTERAUSLASTUNG: &lt; 70% – Prüfen Sie ob zusätzliche Aufträge eingeplant werden können.</v>
      </c>
      <c r="B21" s="37"/>
      <c r="C21" s="37"/>
      <c r="D21" s="37"/>
      <c r="E21" s="37"/>
    </row>
    <row r="22" customFormat="false" ht="15" hidden="false" customHeight="false" outlineLevel="0" collapsed="false">
      <c r="A22" s="31"/>
      <c r="B22" s="31"/>
      <c r="C22" s="31"/>
      <c r="D22" s="31"/>
      <c r="E22" s="31"/>
    </row>
    <row r="23" customFormat="false" ht="21.75" hidden="false" customHeight="true" outlineLevel="0" collapsed="false">
      <c r="A23" s="28" t="s">
        <v>117</v>
      </c>
      <c r="B23" s="28"/>
      <c r="C23" s="28"/>
      <c r="D23" s="28"/>
      <c r="E23" s="28"/>
    </row>
    <row r="24" customFormat="false" ht="18" hidden="false" customHeight="true" outlineLevel="0" collapsed="false">
      <c r="A24" s="25" t="s">
        <v>118</v>
      </c>
      <c r="B24" s="25" t="s">
        <v>119</v>
      </c>
      <c r="C24" s="38" t="s">
        <v>120</v>
      </c>
      <c r="D24" s="38"/>
      <c r="E24" s="38"/>
    </row>
    <row r="25" customFormat="false" ht="21.75" hidden="false" customHeight="true" outlineLevel="0" collapsed="false">
      <c r="A25" s="39" t="s">
        <v>121</v>
      </c>
      <c r="B25" s="39" t="s">
        <v>122</v>
      </c>
      <c r="C25" s="40" t="s">
        <v>123</v>
      </c>
      <c r="D25" s="40"/>
      <c r="E25" s="40"/>
    </row>
    <row r="26" customFormat="false" ht="21.75" hidden="false" customHeight="true" outlineLevel="0" collapsed="false">
      <c r="A26" s="41" t="s">
        <v>124</v>
      </c>
      <c r="B26" s="41" t="s">
        <v>125</v>
      </c>
      <c r="C26" s="42" t="s">
        <v>126</v>
      </c>
      <c r="D26" s="42"/>
      <c r="E26" s="42"/>
    </row>
    <row r="27" customFormat="false" ht="21.75" hidden="false" customHeight="true" outlineLevel="0" collapsed="false">
      <c r="A27" s="43" t="s">
        <v>127</v>
      </c>
      <c r="B27" s="43" t="s">
        <v>128</v>
      </c>
      <c r="C27" s="40" t="s">
        <v>129</v>
      </c>
      <c r="D27" s="40"/>
      <c r="E27" s="40"/>
    </row>
  </sheetData>
  <mergeCells count="23">
    <mergeCell ref="A1:E1"/>
    <mergeCell ref="A2:E2"/>
    <mergeCell ref="A4:E4"/>
    <mergeCell ref="D5:E5"/>
    <mergeCell ref="D6:E6"/>
    <mergeCell ref="D7:E7"/>
    <mergeCell ref="D8:E8"/>
    <mergeCell ref="D9:E9"/>
    <mergeCell ref="D10:E10"/>
    <mergeCell ref="D11:E11"/>
    <mergeCell ref="A13:E13"/>
    <mergeCell ref="C14:E14"/>
    <mergeCell ref="C15:E15"/>
    <mergeCell ref="C16:E16"/>
    <mergeCell ref="C17:E17"/>
    <mergeCell ref="C18:E18"/>
    <mergeCell ref="A20:E20"/>
    <mergeCell ref="A21:E21"/>
    <mergeCell ref="A23:E23"/>
    <mergeCell ref="C24:E24"/>
    <mergeCell ref="C25:E25"/>
    <mergeCell ref="C26:E26"/>
    <mergeCell ref="C27:E27"/>
  </mergeCells>
  <conditionalFormatting sqref="A21:E21">
    <cfRule type="expression" priority="2" aboveAverage="0" equalAverage="0" bottom="0" percent="0" rank="0" text="" dxfId="6">
      <formula>$B$17&lt;70</formula>
    </cfRule>
    <cfRule type="expression" priority="3" aboveAverage="0" equalAverage="0" bottom="0" percent="0" rank="0" text="" dxfId="7">
      <formula>$B$17&gt;90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E44AD"/>
    <pageSetUpPr fitToPage="false"/>
  </sheetPr>
  <dimension ref="A1:J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15"/>
    <col collapsed="false" customWidth="true" hidden="false" outlineLevel="0" max="3" min="2" style="0" width="13"/>
    <col collapsed="false" customWidth="true" hidden="false" outlineLevel="0" max="8" min="4" style="0" width="14"/>
    <col collapsed="false" customWidth="true" hidden="false" outlineLevel="0" max="9" min="9" style="0" width="13"/>
    <col collapsed="false" customWidth="true" hidden="false" outlineLevel="0" max="10" min="10" style="0" width="16"/>
  </cols>
  <sheetData>
    <row r="1" customFormat="false" ht="36" hidden="false" customHeight="true" outlineLevel="0" collapsed="false">
      <c r="A1" s="16" t="s">
        <v>130</v>
      </c>
      <c r="B1" s="16"/>
      <c r="C1" s="16"/>
      <c r="D1" s="16"/>
      <c r="E1" s="16"/>
      <c r="F1" s="16"/>
      <c r="G1" s="16"/>
      <c r="H1" s="16"/>
      <c r="I1" s="16"/>
      <c r="J1" s="16"/>
    </row>
    <row r="2" customFormat="false" ht="19.5" hidden="false" customHeight="true" outlineLevel="0" collapsed="false">
      <c r="A2" s="2" t="s">
        <v>131</v>
      </c>
      <c r="B2" s="2"/>
      <c r="C2" s="2"/>
      <c r="D2" s="2"/>
      <c r="E2" s="2"/>
      <c r="F2" s="2"/>
      <c r="G2" s="2"/>
      <c r="H2" s="2"/>
      <c r="I2" s="2"/>
      <c r="J2" s="2"/>
    </row>
    <row r="3" customFormat="false" ht="43.5" hidden="false" customHeight="true" outlineLevel="0" collapsed="false">
      <c r="A3" s="3" t="s">
        <v>5</v>
      </c>
      <c r="B3" s="3" t="s">
        <v>3</v>
      </c>
      <c r="C3" s="3" t="s">
        <v>2</v>
      </c>
      <c r="D3" s="3" t="s">
        <v>132</v>
      </c>
      <c r="E3" s="3" t="s">
        <v>133</v>
      </c>
      <c r="F3" s="3" t="s">
        <v>134</v>
      </c>
      <c r="G3" s="3" t="s">
        <v>135</v>
      </c>
      <c r="H3" s="3" t="s">
        <v>136</v>
      </c>
      <c r="I3" s="3" t="s">
        <v>137</v>
      </c>
      <c r="J3" s="3" t="s">
        <v>119</v>
      </c>
    </row>
    <row r="4" customFormat="false" ht="18" hidden="false" customHeight="true" outlineLevel="0" collapsed="false">
      <c r="A4" s="5" t="s">
        <v>16</v>
      </c>
      <c r="B4" s="5" t="s">
        <v>14</v>
      </c>
      <c r="C4" s="4" t="n">
        <v>46096</v>
      </c>
      <c r="D4" s="17" t="n">
        <v>6</v>
      </c>
      <c r="E4" s="17" t="n">
        <v>5.8</v>
      </c>
      <c r="F4" s="44" t="n">
        <f aca="false">E4-D4</f>
        <v>-0.2</v>
      </c>
      <c r="G4" s="45" t="n">
        <f aca="false">IF(D4&gt;0,(E4-D4)/D4*100,0)</f>
        <v>-3.33333333333334</v>
      </c>
      <c r="H4" s="17" t="n">
        <v>0.5</v>
      </c>
      <c r="I4" s="17" t="n">
        <v>0.6</v>
      </c>
      <c r="J4" s="46" t="str">
        <f aca="false">IF(ABS(F4)&lt;=0.5,"✓ Im Plan",IF(F4&gt;0.5,"⚠ Verzug","★ Voraus"))</f>
        <v>✓ Im Plan</v>
      </c>
    </row>
    <row r="5" customFormat="false" ht="18" hidden="false" customHeight="true" outlineLevel="0" collapsed="false">
      <c r="A5" s="9" t="s">
        <v>23</v>
      </c>
      <c r="B5" s="9" t="s">
        <v>21</v>
      </c>
      <c r="C5" s="8" t="n">
        <v>46096</v>
      </c>
      <c r="D5" s="19" t="n">
        <v>4.5</v>
      </c>
      <c r="E5" s="19" t="n">
        <v>4.7</v>
      </c>
      <c r="F5" s="47" t="n">
        <f aca="false">E5-D5</f>
        <v>0.2</v>
      </c>
      <c r="G5" s="48" t="n">
        <f aca="false">IF(D5&gt;0,(E5-D5)/D5*100,0)</f>
        <v>4.44444444444445</v>
      </c>
      <c r="H5" s="19" t="n">
        <v>0.5</v>
      </c>
      <c r="I5" s="19" t="n">
        <v>0.5</v>
      </c>
      <c r="J5" s="49" t="str">
        <f aca="false">IF(ABS(F5)&lt;=0.5,"✓ Im Plan",IF(F5&gt;0.5,"⚠ Verzug","★ Voraus"))</f>
        <v>✓ Im Plan</v>
      </c>
    </row>
    <row r="6" customFormat="false" ht="18" hidden="false" customHeight="true" outlineLevel="0" collapsed="false">
      <c r="A6" s="5" t="s">
        <v>29</v>
      </c>
      <c r="B6" s="5" t="s">
        <v>27</v>
      </c>
      <c r="C6" s="4" t="n">
        <v>46096</v>
      </c>
      <c r="D6" s="17" t="n">
        <v>3</v>
      </c>
      <c r="E6" s="17" t="n">
        <v>3.2</v>
      </c>
      <c r="F6" s="44" t="n">
        <f aca="false">E6-D6</f>
        <v>0.2</v>
      </c>
      <c r="G6" s="45" t="n">
        <f aca="false">IF(D6&gt;0,(E6-D6)/D6*100,0)</f>
        <v>6.66666666666667</v>
      </c>
      <c r="H6" s="17" t="n">
        <v>0.3</v>
      </c>
      <c r="I6" s="17" t="n">
        <v>0.4</v>
      </c>
      <c r="J6" s="46" t="str">
        <f aca="false">IF(ABS(F6)&lt;=0.5,"✓ Im Plan",IF(F6&gt;0.5,"⚠ Verzug","★ Voraus"))</f>
        <v>✓ Im Plan</v>
      </c>
    </row>
    <row r="7" customFormat="false" ht="18" hidden="false" customHeight="true" outlineLevel="0" collapsed="false">
      <c r="A7" s="9" t="s">
        <v>34</v>
      </c>
      <c r="B7" s="9" t="s">
        <v>14</v>
      </c>
      <c r="C7" s="8" t="n">
        <v>46096</v>
      </c>
      <c r="D7" s="19" t="n">
        <v>5</v>
      </c>
      <c r="E7" s="19" t="n">
        <v>4.8</v>
      </c>
      <c r="F7" s="47" t="n">
        <f aca="false">E7-D7</f>
        <v>-0.2</v>
      </c>
      <c r="G7" s="48" t="n">
        <f aca="false">IF(D7&gt;0,(E7-D7)/D7*100,0)</f>
        <v>-4</v>
      </c>
      <c r="H7" s="19" t="n">
        <v>0.5</v>
      </c>
      <c r="I7" s="19" t="n">
        <v>0.5</v>
      </c>
      <c r="J7" s="49" t="str">
        <f aca="false">IF(ABS(F7)&lt;=0.5,"✓ Im Plan",IF(F7&gt;0.5,"⚠ Verzug","★ Voraus"))</f>
        <v>✓ Im Plan</v>
      </c>
    </row>
    <row r="8" customFormat="false" ht="18" hidden="false" customHeight="true" outlineLevel="0" collapsed="false">
      <c r="A8" s="5" t="s">
        <v>36</v>
      </c>
      <c r="B8" s="5" t="s">
        <v>21</v>
      </c>
      <c r="C8" s="4" t="n">
        <v>46097</v>
      </c>
      <c r="D8" s="17" t="n">
        <v>2.5</v>
      </c>
      <c r="E8" s="17" t="n">
        <v>2.5</v>
      </c>
      <c r="F8" s="44" t="n">
        <f aca="false">E8-D8</f>
        <v>0</v>
      </c>
      <c r="G8" s="45" t="n">
        <f aca="false">IF(D8&gt;0,(E8-D8)/D8*100,0)</f>
        <v>0</v>
      </c>
      <c r="H8" s="17" t="n">
        <v>0.3</v>
      </c>
      <c r="I8" s="17" t="n">
        <v>0.3</v>
      </c>
      <c r="J8" s="46" t="str">
        <f aca="false">IF(ABS(F8)&lt;=0.5,"✓ Im Plan",IF(F8&gt;0.5,"⚠ Verzug","★ Voraus"))</f>
        <v>✓ Im Plan</v>
      </c>
    </row>
    <row r="9" customFormat="false" ht="18" hidden="false" customHeight="true" outlineLevel="0" collapsed="false">
      <c r="A9" s="9" t="s">
        <v>41</v>
      </c>
      <c r="B9" s="9" t="s">
        <v>39</v>
      </c>
      <c r="C9" s="8" t="n">
        <v>46097</v>
      </c>
      <c r="D9" s="19" t="n">
        <v>3.5</v>
      </c>
      <c r="E9" s="19" t="n">
        <v>3.9</v>
      </c>
      <c r="F9" s="47" t="n">
        <f aca="false">E9-D9</f>
        <v>0.4</v>
      </c>
      <c r="G9" s="48" t="n">
        <f aca="false">IF(D9&gt;0,(E9-D9)/D9*100,0)</f>
        <v>11.4285714285714</v>
      </c>
      <c r="H9" s="19" t="n">
        <v>0.4</v>
      </c>
      <c r="I9" s="19" t="n">
        <v>0.5</v>
      </c>
      <c r="J9" s="49" t="str">
        <f aca="false">IF(ABS(F9)&lt;=0.5,"✓ Im Plan",IF(F9&gt;0.5,"⚠ Verzug","★ Voraus"))</f>
        <v>✓ Im Plan</v>
      </c>
    </row>
    <row r="10" customFormat="false" ht="18" hidden="false" customHeight="true" outlineLevel="0" collapsed="false">
      <c r="A10" s="5" t="s">
        <v>44</v>
      </c>
      <c r="B10" s="5" t="s">
        <v>27</v>
      </c>
      <c r="C10" s="4" t="n">
        <v>46097</v>
      </c>
      <c r="D10" s="17" t="n">
        <v>6</v>
      </c>
      <c r="E10" s="17" t="n">
        <v>5.5</v>
      </c>
      <c r="F10" s="44" t="n">
        <f aca="false">E10-D10</f>
        <v>-0.5</v>
      </c>
      <c r="G10" s="45" t="n">
        <f aca="false">IF(D10&gt;0,(E10-D10)/D10*100,0)</f>
        <v>-8.33333333333333</v>
      </c>
      <c r="H10" s="17" t="n">
        <v>0.5</v>
      </c>
      <c r="I10" s="17" t="n">
        <v>0.4</v>
      </c>
      <c r="J10" s="46" t="str">
        <f aca="false">IF(ABS(F10)&lt;=0.5,"✓ Im Plan",IF(F10&gt;0.5,"⚠ Verzug","★ Voraus"))</f>
        <v>✓ Im Plan</v>
      </c>
    </row>
    <row r="11" customFormat="false" ht="18" hidden="false" customHeight="true" outlineLevel="0" collapsed="false">
      <c r="A11" s="9" t="s">
        <v>46</v>
      </c>
      <c r="B11" s="9" t="s">
        <v>14</v>
      </c>
      <c r="C11" s="8" t="n">
        <v>46098</v>
      </c>
      <c r="D11" s="19" t="n">
        <v>7</v>
      </c>
      <c r="E11" s="19" t="n">
        <v>7.3</v>
      </c>
      <c r="F11" s="47" t="n">
        <f aca="false">E11-D11</f>
        <v>0.3</v>
      </c>
      <c r="G11" s="48" t="n">
        <f aca="false">IF(D11&gt;0,(E11-D11)/D11*100,0)</f>
        <v>4.28571428571428</v>
      </c>
      <c r="H11" s="19" t="n">
        <v>0.5</v>
      </c>
      <c r="I11" s="19" t="n">
        <v>0.5</v>
      </c>
      <c r="J11" s="49" t="str">
        <f aca="false">IF(ABS(F11)&lt;=0.5,"✓ Im Plan",IF(F11&gt;0.5,"⚠ Verzug","★ Voraus"))</f>
        <v>✓ Im Plan</v>
      </c>
    </row>
    <row r="12" customFormat="false" ht="19.5" hidden="false" customHeight="true" outlineLevel="0" collapsed="false">
      <c r="A12" s="21" t="s">
        <v>138</v>
      </c>
      <c r="B12" s="21"/>
      <c r="C12" s="21"/>
      <c r="D12" s="22" t="n">
        <f aca="false">SUM(D4:D11)</f>
        <v>37.5</v>
      </c>
      <c r="E12" s="22" t="n">
        <f aca="false">SUM(E4:E11)</f>
        <v>37.7</v>
      </c>
      <c r="F12" s="50" t="n">
        <f aca="false">SUM(F4:F11)</f>
        <v>0.2</v>
      </c>
      <c r="G12" s="51" t="n">
        <f aca="false">IFERROR(SUM(F4:F11)/SUM(D4:D11)*100,0)</f>
        <v>0.533333333333333</v>
      </c>
      <c r="H12" s="22" t="n">
        <f aca="false">SUM(H4:H11)</f>
        <v>3.5</v>
      </c>
      <c r="I12" s="22" t="n">
        <f aca="false">SUM(I4:I11)</f>
        <v>3.7</v>
      </c>
      <c r="J12" s="23"/>
    </row>
  </sheetData>
  <mergeCells count="3">
    <mergeCell ref="A1:J1"/>
    <mergeCell ref="A2:J2"/>
    <mergeCell ref="A12:C12"/>
  </mergeCells>
  <conditionalFormatting sqref="G4:G11">
    <cfRule type="cellIs" priority="2" operator="greaterThan" aboveAverage="0" equalAverage="0" bottom="0" percent="0" rank="0" text="" dxfId="0">
      <formula>10</formula>
    </cfRule>
    <cfRule type="cellIs" priority="3" operator="between" aboveAverage="0" equalAverage="0" bottom="0" percent="0" rank="0" text="" dxfId="1">
      <formula>-10</formula>
      <formula>10</formula>
    </cfRule>
    <cfRule type="cellIs" priority="4" operator="lessThan" aboveAverage="0" equalAverage="0" bottom="0" percent="0" rank="0" text="" dxfId="8">
      <formula>-10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0392B"/>
    <pageSetUpPr fitToPage="false"/>
  </sheetPr>
  <dimension ref="A1:H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22"/>
    <col collapsed="false" customWidth="true" hidden="false" outlineLevel="0" max="3" min="3" style="0" width="18"/>
    <col collapsed="false" customWidth="true" hidden="false" outlineLevel="0" max="6" min="4" style="0" width="16"/>
    <col collapsed="false" customWidth="true" hidden="false" outlineLevel="0" max="7" min="7" style="0" width="14"/>
    <col collapsed="false" customWidth="true" hidden="false" outlineLevel="0" max="8" min="8" style="0" width="18"/>
  </cols>
  <sheetData>
    <row r="1" customFormat="false" ht="36" hidden="false" customHeight="true" outlineLevel="0" collapsed="false">
      <c r="A1" s="16" t="s">
        <v>139</v>
      </c>
      <c r="B1" s="16"/>
      <c r="C1" s="16"/>
      <c r="D1" s="16"/>
      <c r="E1" s="16"/>
      <c r="F1" s="16"/>
      <c r="G1" s="16"/>
      <c r="H1" s="16"/>
    </row>
    <row r="2" customFormat="false" ht="19.5" hidden="false" customHeight="true" outlineLevel="0" collapsed="false">
      <c r="A2" s="2" t="s">
        <v>140</v>
      </c>
      <c r="B2" s="2"/>
      <c r="C2" s="2"/>
      <c r="D2" s="2"/>
      <c r="E2" s="2"/>
      <c r="F2" s="2"/>
      <c r="G2" s="2"/>
      <c r="H2" s="2"/>
    </row>
    <row r="3" customFormat="false" ht="43.5" hidden="false" customHeight="true" outlineLevel="0" collapsed="false">
      <c r="A3" s="3" t="s">
        <v>3</v>
      </c>
      <c r="B3" s="3" t="s">
        <v>72</v>
      </c>
      <c r="C3" s="3" t="s">
        <v>141</v>
      </c>
      <c r="D3" s="3" t="s">
        <v>142</v>
      </c>
      <c r="E3" s="3" t="s">
        <v>143</v>
      </c>
      <c r="F3" s="3" t="s">
        <v>144</v>
      </c>
      <c r="G3" s="3" t="s">
        <v>145</v>
      </c>
      <c r="H3" s="3" t="s">
        <v>119</v>
      </c>
    </row>
    <row r="4" customFormat="false" ht="19.5" hidden="false" customHeight="true" outlineLevel="0" collapsed="false">
      <c r="A4" s="52" t="s">
        <v>14</v>
      </c>
      <c r="B4" s="5" t="s">
        <v>15</v>
      </c>
      <c r="C4" s="53" t="n">
        <f aca="false">IFERROR(VLOOKUP(A4,Stammdaten!$A$4:$F$20,5,FALSE()),0)</f>
        <v>75</v>
      </c>
      <c r="D4" s="53" t="n">
        <f aca="false">SUMIF(Belegungsplan!$B$4:$B$100,A4,Belegungsplan!$F$4:$F$100)</f>
        <v>26</v>
      </c>
      <c r="E4" s="54" t="n">
        <f aca="false">MAX(C4-D4,0)</f>
        <v>49</v>
      </c>
      <c r="F4" s="35" t="n">
        <f aca="false">IF(C4&gt;0,ROUND(D4/C4*100,1),0)</f>
        <v>34.7</v>
      </c>
      <c r="G4" s="53" t="n">
        <f aca="false">IFERROR(VLOOKUP(A4,Stammdaten!$A$4:$F$20,6,FALSE()),0)</f>
        <v>2</v>
      </c>
      <c r="H4" s="46" t="str">
        <f aca="false">IF(F4&lt;70,"⚠ Unterauslastung",IF(F4&lt;=90,"✓ Optimal","⛔ Überlast"))</f>
        <v>⚠ Unterauslastung</v>
      </c>
    </row>
    <row r="5" customFormat="false" ht="19.5" hidden="false" customHeight="true" outlineLevel="0" collapsed="false">
      <c r="A5" s="55" t="s">
        <v>21</v>
      </c>
      <c r="B5" s="9" t="s">
        <v>22</v>
      </c>
      <c r="C5" s="56" t="n">
        <f aca="false">IFERROR(VLOOKUP(A5,Stammdaten!$A$4:$F$20,5,FALSE()),0)</f>
        <v>76</v>
      </c>
      <c r="D5" s="56" t="n">
        <f aca="false">SUMIF(Belegungsplan!$B$4:$B$100,A5,Belegungsplan!$F$4:$F$100)</f>
        <v>14.5</v>
      </c>
      <c r="E5" s="57" t="n">
        <f aca="false">MAX(C5-D5,0)</f>
        <v>61.5</v>
      </c>
      <c r="F5" s="58" t="n">
        <f aca="false">IF(C5&gt;0,ROUND(D5/C5*100,1),0)</f>
        <v>19.1</v>
      </c>
      <c r="G5" s="56" t="n">
        <f aca="false">IFERROR(VLOOKUP(A5,Stammdaten!$A$4:$F$20,6,FALSE()),0)</f>
        <v>1.5</v>
      </c>
      <c r="H5" s="49" t="str">
        <f aca="false">IF(F5&lt;70,"⚠ Unterauslastung",IF(F5&lt;=90,"✓ Optimal","⛔ Überlast"))</f>
        <v>⚠ Unterauslastung</v>
      </c>
    </row>
    <row r="6" customFormat="false" ht="19.5" hidden="false" customHeight="true" outlineLevel="0" collapsed="false">
      <c r="A6" s="52" t="s">
        <v>27</v>
      </c>
      <c r="B6" s="5" t="s">
        <v>28</v>
      </c>
      <c r="C6" s="53" t="n">
        <f aca="false">IFERROR(VLOOKUP(A6,Stammdaten!$A$4:$F$20,5,FALSE()),0)</f>
        <v>37</v>
      </c>
      <c r="D6" s="53" t="n">
        <f aca="false">SUMIF(Belegungsplan!$B$4:$B$100,A6,Belegungsplan!$F$4:$F$100)</f>
        <v>13.5</v>
      </c>
      <c r="E6" s="54" t="n">
        <f aca="false">MAX(C6-D6,0)</f>
        <v>23.5</v>
      </c>
      <c r="F6" s="35" t="n">
        <f aca="false">IF(C6&gt;0,ROUND(D6/C6*100,1),0)</f>
        <v>36.5</v>
      </c>
      <c r="G6" s="53" t="n">
        <f aca="false">IFERROR(VLOOKUP(A6,Stammdaten!$A$4:$F$20,6,FALSE()),0)</f>
        <v>1</v>
      </c>
      <c r="H6" s="46" t="str">
        <f aca="false">IF(F6&lt;70,"⚠ Unterauslastung",IF(F6&lt;=90,"✓ Optimal","⛔ Überlast"))</f>
        <v>⚠ Unterauslastung</v>
      </c>
    </row>
    <row r="7" customFormat="false" ht="19.5" hidden="false" customHeight="true" outlineLevel="0" collapsed="false">
      <c r="A7" s="55" t="s">
        <v>39</v>
      </c>
      <c r="B7" s="9" t="s">
        <v>40</v>
      </c>
      <c r="C7" s="56" t="n">
        <f aca="false">IFERROR(VLOOKUP(A7,Stammdaten!$A$4:$F$20,5,FALSE()),0)</f>
        <v>36.5</v>
      </c>
      <c r="D7" s="56" t="n">
        <f aca="false">SUMIF(Belegungsplan!$B$4:$B$100,A7,Belegungsplan!$F$4:$F$100)</f>
        <v>6.5</v>
      </c>
      <c r="E7" s="57" t="n">
        <f aca="false">MAX(C7-D7,0)</f>
        <v>30</v>
      </c>
      <c r="F7" s="58" t="n">
        <f aca="false">IF(C7&gt;0,ROUND(D7/C7*100,1),0)</f>
        <v>17.8</v>
      </c>
      <c r="G7" s="56" t="n">
        <f aca="false">IFERROR(VLOOKUP(A7,Stammdaten!$A$4:$F$20,6,FALSE()),0)</f>
        <v>2</v>
      </c>
      <c r="H7" s="49" t="str">
        <f aca="false">IF(F7&lt;70,"⚠ Unterauslastung",IF(F7&lt;=90,"✓ Optimal","⛔ Überlast"))</f>
        <v>⚠ Unterauslastung</v>
      </c>
    </row>
    <row r="8" customFormat="false" ht="19.5" hidden="false" customHeight="true" outlineLevel="0" collapsed="false">
      <c r="A8" s="52" t="s">
        <v>48</v>
      </c>
      <c r="B8" s="5" t="s">
        <v>49</v>
      </c>
      <c r="C8" s="53" t="n">
        <f aca="false">IFERROR(VLOOKUP(A8,Stammdaten!$A$4:$F$20,5,FALSE()),0)</f>
        <v>76</v>
      </c>
      <c r="D8" s="53" t="n">
        <f aca="false">SUMIF(Belegungsplan!$B$4:$B$100,A8,Belegungsplan!$F$4:$F$100)</f>
        <v>7.5</v>
      </c>
      <c r="E8" s="54" t="n">
        <f aca="false">MAX(C8-D8,0)</f>
        <v>68.5</v>
      </c>
      <c r="F8" s="35" t="n">
        <f aca="false">IF(C8&gt;0,ROUND(D8/C8*100,1),0)</f>
        <v>9.9</v>
      </c>
      <c r="G8" s="53" t="n">
        <f aca="false">IFERROR(VLOOKUP(A8,Stammdaten!$A$4:$F$20,6,FALSE()),0)</f>
        <v>3</v>
      </c>
      <c r="H8" s="46" t="str">
        <f aca="false">IF(F8&lt;70,"⚠ Unterauslastung",IF(F8&lt;=90,"✓ Optimal","⛔ Überlast"))</f>
        <v>⚠ Unterauslastung</v>
      </c>
    </row>
    <row r="9" customFormat="false" ht="21.75" hidden="false" customHeight="true" outlineLevel="0" collapsed="false">
      <c r="A9" s="21" t="s">
        <v>146</v>
      </c>
      <c r="B9" s="21"/>
      <c r="C9" s="22" t="n">
        <f aca="false">SUM(C4:C8)</f>
        <v>300.5</v>
      </c>
      <c r="D9" s="22" t="n">
        <f aca="false">SUM(D4:D8)</f>
        <v>68</v>
      </c>
      <c r="E9" s="22" t="n">
        <f aca="false">SUM(E4:E8)</f>
        <v>232.5</v>
      </c>
      <c r="F9" s="51" t="n">
        <f aca="false">IFERROR(ROUND(SUM(D4:D8)/SUM(C4:C8)*100,1),0)</f>
        <v>22.6</v>
      </c>
      <c r="G9" s="22" t="n">
        <f aca="false">SUM(G4:G8)</f>
        <v>9.5</v>
      </c>
      <c r="H9" s="23"/>
    </row>
    <row r="12" customFormat="false" ht="15" hidden="false" customHeight="false" outlineLevel="0" collapsed="false">
      <c r="A12" s="0" t="s">
        <v>147</v>
      </c>
      <c r="B12" s="59" t="n">
        <v>80</v>
      </c>
      <c r="C12" s="59" t="n">
        <v>80</v>
      </c>
      <c r="D12" s="59" t="n">
        <v>80</v>
      </c>
      <c r="E12" s="59" t="n">
        <v>80</v>
      </c>
      <c r="F12" s="59" t="n">
        <v>80</v>
      </c>
    </row>
  </sheetData>
  <mergeCells count="3">
    <mergeCell ref="A1:H1"/>
    <mergeCell ref="A2:H2"/>
    <mergeCell ref="A9:B9"/>
  </mergeCells>
  <conditionalFormatting sqref="F4:F8">
    <cfRule type="cellIs" priority="2" operator="greaterThan" aboveAverage="0" equalAverage="0" bottom="0" percent="0" rank="0" text="" dxfId="0">
      <formula>90</formula>
    </cfRule>
    <cfRule type="cellIs" priority="3" operator="between" aboveAverage="0" equalAverage="0" bottom="0" percent="0" rank="0" text="" dxfId="1">
      <formula>70</formula>
      <formula>90</formula>
    </cfRule>
    <cfRule type="cellIs" priority="4" operator="lessThan" aboveAverage="0" equalAverage="0" bottom="0" percent="0" rank="0" text="" dxfId="2">
      <formula>70</formula>
    </cfRule>
  </conditionalFormatting>
  <conditionalFormatting sqref="H4:H8">
    <cfRule type="expression" priority="5" aboveAverage="0" equalAverage="0" bottom="0" percent="0" rank="0" text="" dxfId="3">
      <formula>H4="✓ Optimal"</formula>
    </cfRule>
    <cfRule type="expression" priority="6" aboveAverage="0" equalAverage="0" bottom="0" percent="0" rank="0" text="" dxfId="4">
      <formula>H4="⚠ Unterauslastung"</formula>
    </cfRule>
    <cfRule type="expression" priority="7" aboveAverage="0" equalAverage="0" bottom="0" percent="0" rank="0" text="" dxfId="5">
      <formula>H4="⛔ Überlast"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6A085"/>
    <pageSetUpPr fitToPage="false"/>
  </sheetPr>
  <dimension ref="A1:C2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35"/>
    <col collapsed="false" customWidth="true" hidden="false" outlineLevel="0" max="3" min="3" style="0" width="65"/>
  </cols>
  <sheetData>
    <row r="1" customFormat="false" ht="39.75" hidden="false" customHeight="true" outlineLevel="0" collapsed="false">
      <c r="A1" s="60" t="s">
        <v>148</v>
      </c>
      <c r="B1" s="60"/>
      <c r="C1" s="60"/>
    </row>
    <row r="2" customFormat="false" ht="19.5" hidden="false" customHeight="true" outlineLevel="0" collapsed="false">
      <c r="A2" s="2" t="s">
        <v>149</v>
      </c>
      <c r="B2" s="2"/>
      <c r="C2" s="2"/>
    </row>
    <row r="4" customFormat="false" ht="27.75" hidden="false" customHeight="true" outlineLevel="0" collapsed="false">
      <c r="A4" s="61" t="s">
        <v>150</v>
      </c>
      <c r="B4" s="61"/>
      <c r="C4" s="61"/>
    </row>
    <row r="5" customFormat="false" ht="79.5" hidden="false" customHeight="true" outlineLevel="0" collapsed="false">
      <c r="A5" s="62"/>
      <c r="B5" s="63" t="s">
        <v>151</v>
      </c>
      <c r="C5" s="63"/>
    </row>
    <row r="6" customFormat="false" ht="6" hidden="false" customHeight="true" outlineLevel="0" collapsed="false">
      <c r="A6" s="31"/>
      <c r="B6" s="31"/>
      <c r="C6" s="31"/>
    </row>
    <row r="7" customFormat="false" ht="27.75" hidden="false" customHeight="true" outlineLevel="0" collapsed="false">
      <c r="A7" s="64" t="s">
        <v>152</v>
      </c>
      <c r="B7" s="64"/>
      <c r="C7" s="64"/>
    </row>
    <row r="8" customFormat="false" ht="79.5" hidden="false" customHeight="true" outlineLevel="0" collapsed="false">
      <c r="A8" s="65"/>
      <c r="B8" s="66" t="s">
        <v>153</v>
      </c>
      <c r="C8" s="66"/>
    </row>
    <row r="9" customFormat="false" ht="6" hidden="false" customHeight="true" outlineLevel="0" collapsed="false">
      <c r="A9" s="31"/>
      <c r="B9" s="31"/>
      <c r="C9" s="31"/>
    </row>
    <row r="10" customFormat="false" ht="27.75" hidden="false" customHeight="true" outlineLevel="0" collapsed="false">
      <c r="A10" s="67" t="s">
        <v>154</v>
      </c>
      <c r="B10" s="67"/>
      <c r="C10" s="67"/>
    </row>
    <row r="11" customFormat="false" ht="79.5" hidden="false" customHeight="true" outlineLevel="0" collapsed="false">
      <c r="A11" s="62"/>
      <c r="B11" s="63" t="s">
        <v>155</v>
      </c>
      <c r="C11" s="63"/>
    </row>
    <row r="12" customFormat="false" ht="6" hidden="false" customHeight="true" outlineLevel="0" collapsed="false">
      <c r="A12" s="31"/>
      <c r="B12" s="31"/>
      <c r="C12" s="31"/>
    </row>
    <row r="13" customFormat="false" ht="27.75" hidden="false" customHeight="true" outlineLevel="0" collapsed="false">
      <c r="A13" s="68" t="s">
        <v>156</v>
      </c>
      <c r="B13" s="68"/>
      <c r="C13" s="68"/>
    </row>
    <row r="14" customFormat="false" ht="79.5" hidden="false" customHeight="true" outlineLevel="0" collapsed="false">
      <c r="A14" s="65"/>
      <c r="B14" s="66" t="s">
        <v>157</v>
      </c>
      <c r="C14" s="66"/>
    </row>
    <row r="15" customFormat="false" ht="6" hidden="false" customHeight="true" outlineLevel="0" collapsed="false">
      <c r="A15" s="31"/>
      <c r="B15" s="31"/>
      <c r="C15" s="31"/>
    </row>
    <row r="16" customFormat="false" ht="27.75" hidden="false" customHeight="true" outlineLevel="0" collapsed="false">
      <c r="A16" s="69" t="s">
        <v>158</v>
      </c>
      <c r="B16" s="69"/>
      <c r="C16" s="69"/>
    </row>
    <row r="17" customFormat="false" ht="79.5" hidden="false" customHeight="true" outlineLevel="0" collapsed="false">
      <c r="A17" s="62"/>
      <c r="B17" s="63" t="s">
        <v>159</v>
      </c>
      <c r="C17" s="63"/>
    </row>
    <row r="18" customFormat="false" ht="6" hidden="false" customHeight="true" outlineLevel="0" collapsed="false">
      <c r="A18" s="31"/>
      <c r="B18" s="31"/>
      <c r="C18" s="31"/>
    </row>
    <row r="20" customFormat="false" ht="25.5" hidden="false" customHeight="true" outlineLevel="0" collapsed="false">
      <c r="A20" s="70" t="s">
        <v>160</v>
      </c>
      <c r="B20" s="70"/>
      <c r="C20" s="70"/>
    </row>
    <row r="21" customFormat="false" ht="19.5" hidden="false" customHeight="true" outlineLevel="0" collapsed="false">
      <c r="A21" s="25" t="s">
        <v>161</v>
      </c>
      <c r="B21" s="25" t="s">
        <v>162</v>
      </c>
      <c r="C21" s="25" t="s">
        <v>163</v>
      </c>
    </row>
    <row r="22" customFormat="false" ht="21.75" hidden="false" customHeight="true" outlineLevel="0" collapsed="false">
      <c r="A22" s="71" t="s">
        <v>114</v>
      </c>
      <c r="B22" s="72" t="s">
        <v>164</v>
      </c>
      <c r="C22" s="73" t="s">
        <v>165</v>
      </c>
    </row>
    <row r="23" customFormat="false" ht="21.75" hidden="false" customHeight="true" outlineLevel="0" collapsed="false">
      <c r="A23" s="74" t="s">
        <v>112</v>
      </c>
      <c r="B23" s="75" t="s">
        <v>166</v>
      </c>
      <c r="C23" s="76" t="s">
        <v>167</v>
      </c>
    </row>
    <row r="24" customFormat="false" ht="21.75" hidden="false" customHeight="true" outlineLevel="0" collapsed="false">
      <c r="A24" s="71" t="s">
        <v>168</v>
      </c>
      <c r="B24" s="72" t="s">
        <v>169</v>
      </c>
      <c r="C24" s="73" t="s">
        <v>170</v>
      </c>
    </row>
    <row r="25" customFormat="false" ht="21.75" hidden="false" customHeight="true" outlineLevel="0" collapsed="false">
      <c r="A25" s="74" t="s">
        <v>111</v>
      </c>
      <c r="B25" s="75" t="s">
        <v>171</v>
      </c>
      <c r="C25" s="76" t="s">
        <v>172</v>
      </c>
    </row>
    <row r="27" customFormat="false" ht="24" hidden="false" customHeight="true" outlineLevel="0" collapsed="false">
      <c r="A27" s="21" t="s">
        <v>173</v>
      </c>
      <c r="B27" s="21"/>
      <c r="C27" s="21"/>
    </row>
  </sheetData>
  <mergeCells count="14">
    <mergeCell ref="A1:C1"/>
    <mergeCell ref="A2:C2"/>
    <mergeCell ref="A4:C4"/>
    <mergeCell ref="B5:C5"/>
    <mergeCell ref="A7:C7"/>
    <mergeCell ref="B8:C8"/>
    <mergeCell ref="A10:C10"/>
    <mergeCell ref="B11:C11"/>
    <mergeCell ref="A13:C13"/>
    <mergeCell ref="B14:C14"/>
    <mergeCell ref="A16:C16"/>
    <mergeCell ref="B17:C17"/>
    <mergeCell ref="A20:C20"/>
    <mergeCell ref="A27:C2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2026-03-15T05:58:37Z</dcterms:created>
  <dc:creator>openpyxl</dc:creator>
  <dc:description/>
  <dc:language>en-US</dc:language>
  <cp:lastModifiedBy/>
  <dcterms:modified xsi:type="dcterms:W3CDTF">2026-03-15T05:58:41Z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