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-Liste" sheetId="1" state="visible" r:id="rId2"/>
    <sheet name="DSO-Rechner" sheetId="2" state="visible" r:id="rId3"/>
    <sheet name="Anleitu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<sst xmlns="http://schemas.openxmlformats.org/spreadsheetml/2006/main" count="152" uniqueCount="132">
  <si>
    <t xml:space="preserve">Offene-Posten-Liste  |  Debitorenmanagement</t>
  </si>
  <si>
    <t xml:space="preserve">Forderungsmanagement · Fälligkeitssteuerung · Mahnläufe · Liquiditätsblick</t>
  </si>
  <si>
    <t xml:space="preserve">  Legende:   🟢 bezahlt   🟠 bald fällig (≤7 Tage)   🔴 überfällig   ⚪ offen</t>
  </si>
  <si>
    <t xml:space="preserve">#</t>
  </si>
  <si>
    <t xml:space="preserve">Rechnungs-
nummer</t>
  </si>
  <si>
    <t xml:space="preserve">Kunde / Debitor</t>
  </si>
  <si>
    <t xml:space="preserve">Rechnungs-
datum</t>
  </si>
  <si>
    <t xml:space="preserve">Zahlungs-
ziel (Tage)</t>
  </si>
  <si>
    <t xml:space="preserve">Fälligkeit</t>
  </si>
  <si>
    <t xml:space="preserve">Betrag
brutto (€)</t>
  </si>
  <si>
    <t xml:space="preserve">Zahlungs-
eingang (€)</t>
  </si>
  <si>
    <t xml:space="preserve">Offen-
betrag (€)</t>
  </si>
  <si>
    <t xml:space="preserve">Tage
überfällig</t>
  </si>
  <si>
    <t xml:space="preserve">Status</t>
  </si>
  <si>
    <t xml:space="preserve">Mahn-
stufe</t>
  </si>
  <si>
    <t xml:space="preserve">Verant-
wortlich</t>
  </si>
  <si>
    <t xml:space="preserve">Notiz / Nächster Schritt</t>
  </si>
  <si>
    <t xml:space="preserve">RE-2024-001</t>
  </si>
  <si>
    <t xml:space="preserve">Muster GmbH</t>
  </si>
  <si>
    <t xml:space="preserve">–</t>
  </si>
  <si>
    <t xml:space="preserve">Buchhaltung</t>
  </si>
  <si>
    <t xml:space="preserve">Vollständig bezahlt am 01.12.2024</t>
  </si>
  <si>
    <t xml:space="preserve">RE-2024-002</t>
  </si>
  <si>
    <t xml:space="preserve">Alpha Solutions AG</t>
  </si>
  <si>
    <t xml:space="preserve">Mahnung 1</t>
  </si>
  <si>
    <t xml:space="preserve">Vertrieb</t>
  </si>
  <si>
    <t xml:space="preserve">1. Mahnung versendet 02.12.2024</t>
  </si>
  <si>
    <t xml:space="preserve">RE-2024-003</t>
  </si>
  <si>
    <t xml:space="preserve">Beta Handel KG</t>
  </si>
  <si>
    <t xml:space="preserve">Teilzahlung eingegangen, Rest ausstehend</t>
  </si>
  <si>
    <t xml:space="preserve">RE-2024-004</t>
  </si>
  <si>
    <t xml:space="preserve">Gamma Tech GmbH</t>
  </si>
  <si>
    <t xml:space="preserve">Wiedervorlage 10.12.2024</t>
  </si>
  <si>
    <t xml:space="preserve">RE-2024-005</t>
  </si>
  <si>
    <t xml:space="preserve">Delta Services UG</t>
  </si>
  <si>
    <t xml:space="preserve">Mahnung 2</t>
  </si>
  <si>
    <t xml:space="preserve">Geschäftsführung</t>
  </si>
  <si>
    <t xml:space="preserve">2. Mahnung – GF informiert</t>
  </si>
  <si>
    <t xml:space="preserve">RE-2024-006</t>
  </si>
  <si>
    <t xml:space="preserve">Epsilon Logistik GmbH</t>
  </si>
  <si>
    <t xml:space="preserve">Inkasso</t>
  </si>
  <si>
    <t xml:space="preserve">Inkasso eingeleitet</t>
  </si>
  <si>
    <t xml:space="preserve">RE-2024-007</t>
  </si>
  <si>
    <t xml:space="preserve">Zeta Consulting GbR</t>
  </si>
  <si>
    <t xml:space="preserve">RE-2024-008</t>
  </si>
  <si>
    <t xml:space="preserve">Eta Design Studio</t>
  </si>
  <si>
    <t xml:space="preserve">RE-2024-009</t>
  </si>
  <si>
    <t xml:space="preserve">Theta Bau AG</t>
  </si>
  <si>
    <t xml:space="preserve">Ratenzahlung vereinbart</t>
  </si>
  <si>
    <t xml:space="preserve">RE-2024-010</t>
  </si>
  <si>
    <t xml:space="preserve">Iota Medien GmbH</t>
  </si>
  <si>
    <t xml:space="preserve">Anruf 05.12. – keine Antwort</t>
  </si>
  <si>
    <t xml:space="preserve">SUMMEN</t>
  </si>
  <si>
    <t xml:space="preserve">AGING-ANALYSE  |  Altersstruktur der offenen Posten</t>
  </si>
  <si>
    <t xml:space="preserve">Aging-Klasse</t>
  </si>
  <si>
    <t xml:space="preserve">Anzahl Posten</t>
  </si>
  <si>
    <t xml:space="preserve">Offener Betrag (€)</t>
  </si>
  <si>
    <t xml:space="preserve">Anteil (%)</t>
  </si>
  <si>
    <t xml:space="preserve">Nicht überfällig (0 Tage)</t>
  </si>
  <si>
    <t xml:space="preserve">1 – 30 Tage überfällig</t>
  </si>
  <si>
    <t xml:space="preserve">31 – 60 Tage überfällig</t>
  </si>
  <si>
    <t xml:space="preserve">61 – 90 Tage überfällig</t>
  </si>
  <si>
    <t xml:space="preserve">&gt; 90 Tage überfällig</t>
  </si>
  <si>
    <t xml:space="preserve">DSO-Rechner  |  Days Sales Outstanding</t>
  </si>
  <si>
    <t xml:space="preserve">Forderungslaufzeit berechnen und interpretieren</t>
  </si>
  <si>
    <t xml:space="preserve">EINGABEN  –  Eingabefelder (blau) befüllen</t>
  </si>
  <si>
    <t xml:space="preserve">Forderungsbestand Periodenstart (€)</t>
  </si>
  <si>
    <t xml:space="preserve">Forderungsbestand Periodenende (€)</t>
  </si>
  <si>
    <t xml:space="preserve">Umsatz auf Ziel (Periodengesamt) (€)</t>
  </si>
  <si>
    <t xml:space="preserve">Anzahl Tage in der Periode</t>
  </si>
  <si>
    <t xml:space="preserve">ERGEBNIS  –  Berechnete DSO-Kennzahlen</t>
  </si>
  <si>
    <t xml:space="preserve">Durchschnittlicher Forderungsbestand (€)</t>
  </si>
  <si>
    <t xml:space="preserve">DSO (Days Sales Outstanding)</t>
  </si>
  <si>
    <t xml:space="preserve">Zahlungseingang pro Tag (€)</t>
  </si>
  <si>
    <t xml:space="preserve">INTERPRETATION  –  DSO-Bewertung</t>
  </si>
  <si>
    <t xml:space="preserve">Ihr DSO-Wert:</t>
  </si>
  <si>
    <t xml:space="preserve">FORMEL  –  DSO Berechnung</t>
  </si>
  <si>
    <t xml:space="preserve">DSO  =  (Durchschnittlicher Forderungsbestand  ÷  Umsatz auf Ziel)  ×  Anzahl Tage</t>
  </si>
  <si>
    <t xml:space="preserve">Niedriger DSO (&lt; 30 Tage)</t>
  </si>
  <si>
    <t xml:space="preserve">Schnelle Zahlungseingänge · geringer Working-Capital-Druck · starke Liquidität</t>
  </si>
  <si>
    <t xml:space="preserve">Mittlerer DSO (30–60 Tage)</t>
  </si>
  <si>
    <t xml:space="preserve">Normaler B2B-Bereich · regelmäßige Mahnläufe empfohlen</t>
  </si>
  <si>
    <t xml:space="preserve">Hoher DSO (&gt; 60 Tage)</t>
  </si>
  <si>
    <t xml:space="preserve">Liquidität gebunden · Ausfallrisiko erhöht · Prozesse und Zahlungsziele prüfen</t>
  </si>
  <si>
    <t xml:space="preserve">Anleitung  |  Offene-Posten-Liste in Excel</t>
  </si>
  <si>
    <t xml:space="preserve">SPALTEN-REFERENZ</t>
  </si>
  <si>
    <t xml:space="preserve">Rechnungsnummer</t>
  </si>
  <si>
    <t xml:space="preserve">Eindeutige Belegnummer
→ Verhindert Dubletten; Grundlage für Rückfragen.</t>
  </si>
  <si>
    <t xml:space="preserve">Name oder Kundennummer
→ Basis für Priorisierung, Eskalation, Auswertungen je Kunde.</t>
  </si>
  <si>
    <t xml:space="preserve">Rechnungsdatum</t>
  </si>
  <si>
    <t xml:space="preserve">Datum der Rechnungsstellung
→ Ausgangspunkt für Fälligkeit und Altersstruktur.</t>
  </si>
  <si>
    <t xml:space="preserve">Zahlungsziel</t>
  </si>
  <si>
    <t xml:space="preserve">z. B. 14 oder 30 Tage
→ Ermöglicht automatische Berechnung des Fälligkeitsdatums.</t>
  </si>
  <si>
    <t xml:space="preserve">Formel: =Rechnungsdatum + Zahlungsziel
→ Steuerungsgröße für Mahnläufe und Liquiditätsplanung.</t>
  </si>
  <si>
    <t xml:space="preserve">Betrag brutto</t>
  </si>
  <si>
    <t xml:space="preserve">Gesamtbetrag der Rechnung
→ Größenordnung des Risikos pro Posten.</t>
  </si>
  <si>
    <t xml:space="preserve">Zahlungseingang</t>
  </si>
  <si>
    <t xml:space="preserve">Bereits bezahlter Betrag
→ Wichtig für Teilzahlungen und Restoffenbeträge.</t>
  </si>
  <si>
    <t xml:space="preserve">Offenbetrag</t>
  </si>
  <si>
    <t xml:space="preserve">Formel: =MAX(0, Betrag – Zahlungseingang)
→ Tatsächlicher Steuerungswert – nicht der Rechnungsbetrag.</t>
  </si>
  <si>
    <t xml:space="preserve">Tage überfällig</t>
  </si>
  <si>
    <t xml:space="preserve">Formel: =MAX(0, HEUTE() – Fälligkeit)
→ Grundlage für Aging, Mahnstufen und Priorität.</t>
  </si>
  <si>
    <t xml:space="preserve">Formel: bezahlt / überfällig / bald fällig / offen
→ Erhöht Lesbarkeit; beschleunigt Entscheidungen.</t>
  </si>
  <si>
    <t xml:space="preserve">Mahnstufe</t>
  </si>
  <si>
    <t xml:space="preserve">Mahnung 1 / 2 / Inkasso
→ Sichert Nachverfolgung und klare Verantwortlichkeiten.</t>
  </si>
  <si>
    <t xml:space="preserve">Verantwortlich</t>
  </si>
  <si>
    <t xml:space="preserve">Person oder Abteilung
→ Verhindert Zuständigkeitslücken zwischen Buchhaltung, Vertrieb, GF.</t>
  </si>
  <si>
    <t xml:space="preserve">Notiz</t>
  </si>
  <si>
    <t xml:space="preserve">z. B. Anruf vom …, Wiedervorlage am …
→ Macht aus der Liste ein aktives Arbeitsinstrument.</t>
  </si>
  <si>
    <t xml:space="preserve">WICHTIGE FORMELN</t>
  </si>
  <si>
    <t xml:space="preserve">Rechnungsdatum + Zahlungsziel
→ Formatierung als Datum nicht vergessen.</t>
  </si>
  <si>
    <t xml:space="preserve">MAX(0; Betrag – Zahlungseingang)
→ Verhindert negative Werte bei Überzahlungen.</t>
  </si>
  <si>
    <t xml:space="preserve">MAX(0; HEUTE() – Fälligkeit)
→ Aktualisiert sich täglich automatisch.</t>
  </si>
  <si>
    <t xml:space="preserve">WENN(Offen=0;"bezahlt";WENN(ÜberfTage&gt;0;"überfällig";"offen"))
→ In Kombination mit bedingter Formatierung sehr wirkungsvoll.</t>
  </si>
  <si>
    <t xml:space="preserve">HÄUFIGE FEHLER</t>
  </si>
  <si>
    <t xml:space="preserve">Keine Aktualisierung</t>
  </si>
  <si>
    <t xml:space="preserve">Liste veraltet
→ Tägliche oder wöchentliche Pflege einplanen.</t>
  </si>
  <si>
    <t xml:space="preserve">Teilzahlungen fehlen</t>
  </si>
  <si>
    <t xml:space="preserve">Offenbeträge zu hoch
→ Zahlungseingang-Spalte konsequent pflegen.</t>
  </si>
  <si>
    <t xml:space="preserve">Fehlende Zuständigkeiten</t>
  </si>
  <si>
    <t xml:space="preserve">Niemand fühlt sich verantwortlich
→ Spalte Verantwortlich immer befüllen.</t>
  </si>
  <si>
    <t xml:space="preserve">Versionschaos</t>
  </si>
  <si>
    <t xml:space="preserve">Widersprüchliche Datenstände
→ Nur eine zentrale Datei verwenden.</t>
  </si>
  <si>
    <t xml:space="preserve">FARBCODE</t>
  </si>
  <si>
    <t xml:space="preserve">Grün</t>
  </si>
  <si>
    <t xml:space="preserve">bezahlt
→ Rechnung vollständig beglichen.</t>
  </si>
  <si>
    <t xml:space="preserve">Orange</t>
  </si>
  <si>
    <t xml:space="preserve">bald fällig
→ Fälligkeit in ≤ 7 Tagen – proaktiv handeln.</t>
  </si>
  <si>
    <t xml:space="preserve">Rot</t>
  </si>
  <si>
    <t xml:space="preserve">überfällig
→ Mahnung prüfen / einleiten.</t>
  </si>
  <si>
    <t xml:space="preserve">Weiß</t>
  </si>
  <si>
    <t xml:space="preserve">offen
→ Noch nicht fällig – im Blick behalten.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</si>
</sst>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.00&quot; €&quot;"/>
    <numFmt numFmtId="167" formatCode="0"/>
    <numFmt numFmtId="168" formatCode="General"/>
    <numFmt numFmtId="169" formatCode="0.0%"/>
    <numFmt numFmtId="170" formatCode="0.0&quot; Tage&quot;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0"/>
      <color rgb="FFF4B942"/>
      <name val="Arial"/>
      <family val="0"/>
      <charset val="1"/>
    </font>
    <font>
      <sz val="9"/>
      <color rgb="FF44444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0000FF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9"/>
      <color rgb="FFCCCC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2F7FC"/>
        <bgColor rgb="FFEBF3FB"/>
      </patternFill>
    </fill>
    <fill>
      <patternFill patternType="solid">
        <fgColor rgb="FF2E74B5"/>
        <bgColor rgb="FF0066CC"/>
      </patternFill>
    </fill>
    <fill>
      <patternFill patternType="solid">
        <fgColor rgb="FFD6E4F0"/>
        <bgColor rgb="FFD4EDDA"/>
      </patternFill>
    </fill>
    <fill>
      <patternFill patternType="solid">
        <fgColor rgb="FFEBF3FB"/>
        <bgColor rgb="FFF2F7FC"/>
      </patternFill>
    </fill>
    <fill>
      <patternFill patternType="solid">
        <fgColor rgb="FFE2EFDA"/>
        <bgColor rgb="FFD4EDDA"/>
      </patternFill>
    </fill>
    <fill>
      <patternFill patternType="solid">
        <fgColor rgb="FFFFF3CD"/>
        <bgColor rgb="FFFFDFC0"/>
      </patternFill>
    </fill>
    <fill>
      <patternFill patternType="solid">
        <fgColor rgb="FFFFDFC0"/>
        <bgColor rgb="FFFFDAD6"/>
      </patternFill>
    </fill>
    <fill>
      <patternFill patternType="solid">
        <fgColor rgb="FFFFDAD6"/>
        <bgColor rgb="FFFFDFC0"/>
      </patternFill>
    </fill>
    <fill>
      <patternFill patternType="solid">
        <fgColor rgb="FFF4CCCC"/>
        <bgColor rgb="FFFFDAD6"/>
      </patternFill>
    </fill>
    <fill>
      <patternFill patternType="solid">
        <fgColor rgb="FFD4EDDA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color rgb="FF155724"/>
        <sz val="9"/>
      </font>
      <fill>
        <patternFill>
          <bgColor rgb="FFD4EDDA"/>
        </patternFill>
      </fill>
    </dxf>
    <dxf>
      <font>
        <name val="Arial"/>
        <charset val="1"/>
        <family val="0"/>
        <color rgb="FF842029"/>
        <sz val="9"/>
      </font>
      <fill>
        <patternFill>
          <bgColor rgb="FFFFDAD6"/>
        </patternFill>
      </fill>
    </dxf>
    <dxf>
      <font>
        <name val="Arial"/>
        <charset val="1"/>
        <family val="0"/>
        <color rgb="FF856404"/>
        <sz val="9"/>
      </font>
      <fill>
        <patternFill>
          <bgColor rgb="FFFFF3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6404"/>
      <rgbColor rgb="FF800080"/>
      <rgbColor rgb="FF008080"/>
      <rgbColor rgb="FFBFBFBF"/>
      <rgbColor rgb="FF888888"/>
      <rgbColor rgb="FF9999FF"/>
      <rgbColor rgb="FF993366"/>
      <rgbColor rgb="FFFFF3CD"/>
      <rgbColor rgb="FFEBF3FB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D4EDDA"/>
      <rgbColor rgb="FFFFDFC0"/>
      <rgbColor rgb="FFD6E4F0"/>
      <rgbColor rgb="FFFFDAD6"/>
      <rgbColor rgb="FFF2F7FC"/>
      <rgbColor rgb="FFF4CCCC"/>
      <rgbColor rgb="FF2E74B5"/>
      <rgbColor rgb="FF33CCCC"/>
      <rgbColor rgb="FF99CC00"/>
      <rgbColor rgb="FFF4B942"/>
      <rgbColor rgb="FFFF9900"/>
      <rgbColor rgb="FFFF6600"/>
      <rgbColor rgb="FF666699"/>
      <rgbColor rgb="FFAAAAAA"/>
      <rgbColor rgb="FF1F3864"/>
      <rgbColor rgb="FF339966"/>
      <rgbColor rgb="FF155724"/>
      <rgbColor rgb="FF333300"/>
      <rgbColor rgb="FF842029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22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13"/>
    <col collapsed="false" customWidth="true" hidden="false" outlineLevel="0" max="8" min="7" style="0" width="14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22"/>
    <col collapsed="false" customWidth="true" hidden="false" outlineLevel="0" max="14" min="14" style="0" width="2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3" t="str">
        <f aca="true">TEXT(TODAY(),"TT.MM.JJJJ")</f>
        <v>TT.04.JJJJ</v>
      </c>
      <c r="J2" s="3"/>
      <c r="K2" s="3"/>
      <c r="L2" s="3"/>
      <c r="M2" s="3"/>
      <c r="N2" s="3"/>
    </row>
    <row r="3" customFormat="false" ht="18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36" hidden="false" customHeight="tru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customFormat="false" ht="19.5" hidden="false" customHeight="true" outlineLevel="0" collapsed="false">
      <c r="A5" s="6" t="n">
        <v>1</v>
      </c>
      <c r="B5" s="7" t="s">
        <v>17</v>
      </c>
      <c r="C5" s="8" t="s">
        <v>18</v>
      </c>
      <c r="D5" s="9" t="n">
        <v>45597</v>
      </c>
      <c r="E5" s="10" t="n">
        <v>30</v>
      </c>
      <c r="F5" s="11" t="n">
        <f aca="false">D5+E5</f>
        <v>45627</v>
      </c>
      <c r="G5" s="12" t="n">
        <v>4800</v>
      </c>
      <c r="H5" s="12" t="n">
        <v>4800</v>
      </c>
      <c r="I5" s="13" t="n">
        <f aca="false">MAX(0,G5-H5)</f>
        <v>0</v>
      </c>
      <c r="J5" s="14" t="n">
        <f aca="true">MAX(0,TODAY()-F5)</f>
        <v>498</v>
      </c>
      <c r="K5" s="15" t="str">
        <f aca="true">IF(I5=0,"bezahlt",IF(J5&gt;0,"überfällig",IF(F5-TODAY()&lt;=7,"bald fällig","offen")))</f>
        <v>bezahlt</v>
      </c>
      <c r="L5" s="10" t="s">
        <v>19</v>
      </c>
      <c r="M5" s="8" t="s">
        <v>20</v>
      </c>
      <c r="N5" s="16" t="s">
        <v>21</v>
      </c>
    </row>
    <row r="6" customFormat="false" ht="19.5" hidden="false" customHeight="true" outlineLevel="0" collapsed="false">
      <c r="A6" s="17" t="n">
        <v>2</v>
      </c>
      <c r="B6" s="18" t="s">
        <v>22</v>
      </c>
      <c r="C6" s="19" t="s">
        <v>23</v>
      </c>
      <c r="D6" s="20" t="n">
        <v>45611</v>
      </c>
      <c r="E6" s="21" t="n">
        <v>14</v>
      </c>
      <c r="F6" s="22" t="n">
        <f aca="false">D6+E6</f>
        <v>45625</v>
      </c>
      <c r="G6" s="23" t="n">
        <v>2350</v>
      </c>
      <c r="H6" s="23" t="n">
        <v>0</v>
      </c>
      <c r="I6" s="24" t="n">
        <f aca="false">MAX(0,G6-H6)</f>
        <v>2350</v>
      </c>
      <c r="J6" s="25" t="n">
        <f aca="true">MAX(0,TODAY()-F6)</f>
        <v>500</v>
      </c>
      <c r="K6" s="26" t="str">
        <f aca="true">IF(I6=0,"bezahlt",IF(J6&gt;0,"überfällig",IF(F6-TODAY()&lt;=7,"bald fällig","offen")))</f>
        <v>überfällig</v>
      </c>
      <c r="L6" s="21" t="s">
        <v>24</v>
      </c>
      <c r="M6" s="19" t="s">
        <v>25</v>
      </c>
      <c r="N6" s="27" t="s">
        <v>26</v>
      </c>
    </row>
    <row r="7" customFormat="false" ht="19.5" hidden="false" customHeight="true" outlineLevel="0" collapsed="false">
      <c r="A7" s="6" t="n">
        <v>3</v>
      </c>
      <c r="B7" s="7" t="s">
        <v>27</v>
      </c>
      <c r="C7" s="8" t="s">
        <v>28</v>
      </c>
      <c r="D7" s="9" t="n">
        <v>45616</v>
      </c>
      <c r="E7" s="10" t="n">
        <v>30</v>
      </c>
      <c r="F7" s="11" t="n">
        <f aca="false">D7+E7</f>
        <v>45646</v>
      </c>
      <c r="G7" s="12" t="n">
        <v>7200</v>
      </c>
      <c r="H7" s="12" t="n">
        <v>3600</v>
      </c>
      <c r="I7" s="13" t="n">
        <f aca="false">MAX(0,G7-H7)</f>
        <v>3600</v>
      </c>
      <c r="J7" s="14" t="n">
        <f aca="true">MAX(0,TODAY()-F7)</f>
        <v>479</v>
      </c>
      <c r="K7" s="15" t="str">
        <f aca="true">IF(I7=0,"bezahlt",IF(J7&gt;0,"überfällig",IF(F7-TODAY()&lt;=7,"bald fällig","offen")))</f>
        <v>überfällig</v>
      </c>
      <c r="L7" s="10" t="s">
        <v>24</v>
      </c>
      <c r="M7" s="8" t="s">
        <v>20</v>
      </c>
      <c r="N7" s="16" t="s">
        <v>29</v>
      </c>
    </row>
    <row r="8" customFormat="false" ht="19.5" hidden="false" customHeight="true" outlineLevel="0" collapsed="false">
      <c r="A8" s="17" t="n">
        <v>4</v>
      </c>
      <c r="B8" s="18" t="s">
        <v>30</v>
      </c>
      <c r="C8" s="19" t="s">
        <v>31</v>
      </c>
      <c r="D8" s="20" t="n">
        <v>45627</v>
      </c>
      <c r="E8" s="21" t="n">
        <v>14</v>
      </c>
      <c r="F8" s="22" t="n">
        <f aca="false">D8+E8</f>
        <v>45641</v>
      </c>
      <c r="G8" s="23" t="n">
        <v>980</v>
      </c>
      <c r="H8" s="23" t="n">
        <v>0</v>
      </c>
      <c r="I8" s="24" t="n">
        <f aca="false">MAX(0,G8-H8)</f>
        <v>980</v>
      </c>
      <c r="J8" s="25" t="n">
        <f aca="true">MAX(0,TODAY()-F8)</f>
        <v>484</v>
      </c>
      <c r="K8" s="26" t="str">
        <f aca="true">IF(I8=0,"bezahlt",IF(J8&gt;0,"überfällig",IF(F8-TODAY()&lt;=7,"bald fällig","offen")))</f>
        <v>überfällig</v>
      </c>
      <c r="L8" s="21" t="s">
        <v>19</v>
      </c>
      <c r="M8" s="19" t="s">
        <v>25</v>
      </c>
      <c r="N8" s="27" t="s">
        <v>32</v>
      </c>
    </row>
    <row r="9" customFormat="false" ht="19.5" hidden="false" customHeight="true" outlineLevel="0" collapsed="false">
      <c r="A9" s="6" t="n">
        <v>5</v>
      </c>
      <c r="B9" s="7" t="s">
        <v>33</v>
      </c>
      <c r="C9" s="8" t="s">
        <v>34</v>
      </c>
      <c r="D9" s="9" t="n">
        <v>45597</v>
      </c>
      <c r="E9" s="10" t="n">
        <v>30</v>
      </c>
      <c r="F9" s="11" t="n">
        <f aca="false">D9+E9</f>
        <v>45627</v>
      </c>
      <c r="G9" s="12" t="n">
        <v>15600</v>
      </c>
      <c r="H9" s="12" t="n">
        <v>0</v>
      </c>
      <c r="I9" s="13" t="n">
        <f aca="false">MAX(0,G9-H9)</f>
        <v>15600</v>
      </c>
      <c r="J9" s="14" t="n">
        <f aca="true">MAX(0,TODAY()-F9)</f>
        <v>498</v>
      </c>
      <c r="K9" s="15" t="str">
        <f aca="true">IF(I9=0,"bezahlt",IF(J9&gt;0,"überfällig",IF(F9-TODAY()&lt;=7,"bald fällig","offen")))</f>
        <v>überfällig</v>
      </c>
      <c r="L9" s="10" t="s">
        <v>35</v>
      </c>
      <c r="M9" s="8" t="s">
        <v>36</v>
      </c>
      <c r="N9" s="16" t="s">
        <v>37</v>
      </c>
    </row>
    <row r="10" customFormat="false" ht="19.5" hidden="false" customHeight="true" outlineLevel="0" collapsed="false">
      <c r="A10" s="17" t="n">
        <v>6</v>
      </c>
      <c r="B10" s="18" t="s">
        <v>38</v>
      </c>
      <c r="C10" s="19" t="s">
        <v>39</v>
      </c>
      <c r="D10" s="20" t="n">
        <v>45580</v>
      </c>
      <c r="E10" s="21" t="n">
        <v>14</v>
      </c>
      <c r="F10" s="22" t="n">
        <f aca="false">D10+E10</f>
        <v>45594</v>
      </c>
      <c r="G10" s="23" t="n">
        <v>3100</v>
      </c>
      <c r="H10" s="23" t="n">
        <v>0</v>
      </c>
      <c r="I10" s="24" t="n">
        <f aca="false">MAX(0,G10-H10)</f>
        <v>3100</v>
      </c>
      <c r="J10" s="25" t="n">
        <f aca="true">MAX(0,TODAY()-F10)</f>
        <v>531</v>
      </c>
      <c r="K10" s="26" t="str">
        <f aca="true">IF(I10=0,"bezahlt",IF(J10&gt;0,"überfällig",IF(F10-TODAY()&lt;=7,"bald fällig","offen")))</f>
        <v>überfällig</v>
      </c>
      <c r="L10" s="21" t="s">
        <v>40</v>
      </c>
      <c r="M10" s="19" t="s">
        <v>20</v>
      </c>
      <c r="N10" s="27" t="s">
        <v>41</v>
      </c>
    </row>
    <row r="11" customFormat="false" ht="19.5" hidden="false" customHeight="true" outlineLevel="0" collapsed="false">
      <c r="A11" s="6" t="n">
        <v>7</v>
      </c>
      <c r="B11" s="7" t="s">
        <v>42</v>
      </c>
      <c r="C11" s="8" t="s">
        <v>43</v>
      </c>
      <c r="D11" s="9" t="n">
        <v>45631</v>
      </c>
      <c r="E11" s="10" t="n">
        <v>30</v>
      </c>
      <c r="F11" s="11" t="n">
        <f aca="false">D11+E11</f>
        <v>45661</v>
      </c>
      <c r="G11" s="12" t="n">
        <v>5450</v>
      </c>
      <c r="H11" s="12" t="n">
        <v>0</v>
      </c>
      <c r="I11" s="13" t="n">
        <f aca="false">MAX(0,G11-H11)</f>
        <v>5450</v>
      </c>
      <c r="J11" s="14" t="n">
        <f aca="true">MAX(0,TODAY()-F11)</f>
        <v>464</v>
      </c>
      <c r="K11" s="15" t="str">
        <f aca="true">IF(I11=0,"bezahlt",IF(J11&gt;0,"überfällig",IF(F11-TODAY()&lt;=7,"bald fällig","offen")))</f>
        <v>überfällig</v>
      </c>
      <c r="L11" s="10" t="s">
        <v>19</v>
      </c>
      <c r="M11" s="8" t="s">
        <v>25</v>
      </c>
      <c r="N11" s="16"/>
    </row>
    <row r="12" customFormat="false" ht="19.5" hidden="false" customHeight="true" outlineLevel="0" collapsed="false">
      <c r="A12" s="17" t="n">
        <v>8</v>
      </c>
      <c r="B12" s="18" t="s">
        <v>44</v>
      </c>
      <c r="C12" s="19" t="s">
        <v>45</v>
      </c>
      <c r="D12" s="20" t="n">
        <v>45634</v>
      </c>
      <c r="E12" s="21" t="n">
        <v>14</v>
      </c>
      <c r="F12" s="22" t="n">
        <f aca="false">D12+E12</f>
        <v>45648</v>
      </c>
      <c r="G12" s="23" t="n">
        <v>1875</v>
      </c>
      <c r="H12" s="23" t="n">
        <v>0</v>
      </c>
      <c r="I12" s="24" t="n">
        <f aca="false">MAX(0,G12-H12)</f>
        <v>1875</v>
      </c>
      <c r="J12" s="25" t="n">
        <f aca="true">MAX(0,TODAY()-F12)</f>
        <v>477</v>
      </c>
      <c r="K12" s="26" t="str">
        <f aca="true">IF(I12=0,"bezahlt",IF(J12&gt;0,"überfällig",IF(F12-TODAY()&lt;=7,"bald fällig","offen")))</f>
        <v>überfällig</v>
      </c>
      <c r="L12" s="21" t="s">
        <v>19</v>
      </c>
      <c r="M12" s="19" t="s">
        <v>20</v>
      </c>
      <c r="N12" s="27"/>
    </row>
    <row r="13" customFormat="false" ht="19.5" hidden="false" customHeight="true" outlineLevel="0" collapsed="false">
      <c r="A13" s="6" t="n">
        <v>9</v>
      </c>
      <c r="B13" s="7" t="s">
        <v>46</v>
      </c>
      <c r="C13" s="8" t="s">
        <v>47</v>
      </c>
      <c r="D13" s="9" t="n">
        <v>45606</v>
      </c>
      <c r="E13" s="10" t="n">
        <v>30</v>
      </c>
      <c r="F13" s="11" t="n">
        <f aca="false">D13+E13</f>
        <v>45636</v>
      </c>
      <c r="G13" s="12" t="n">
        <v>22400</v>
      </c>
      <c r="H13" s="12" t="n">
        <v>11200</v>
      </c>
      <c r="I13" s="13" t="n">
        <f aca="false">MAX(0,G13-H13)</f>
        <v>11200</v>
      </c>
      <c r="J13" s="14" t="n">
        <f aca="true">MAX(0,TODAY()-F13)</f>
        <v>489</v>
      </c>
      <c r="K13" s="15" t="str">
        <f aca="true">IF(I13=0,"bezahlt",IF(J13&gt;0,"überfällig",IF(F13-TODAY()&lt;=7,"bald fällig","offen")))</f>
        <v>überfällig</v>
      </c>
      <c r="L13" s="10" t="s">
        <v>24</v>
      </c>
      <c r="M13" s="8" t="s">
        <v>36</v>
      </c>
      <c r="N13" s="16" t="s">
        <v>48</v>
      </c>
    </row>
    <row r="14" customFormat="false" ht="19.5" hidden="false" customHeight="true" outlineLevel="0" collapsed="false">
      <c r="A14" s="17" t="n">
        <v>10</v>
      </c>
      <c r="B14" s="18" t="s">
        <v>49</v>
      </c>
      <c r="C14" s="19" t="s">
        <v>50</v>
      </c>
      <c r="D14" s="20" t="n">
        <v>45621</v>
      </c>
      <c r="E14" s="21" t="n">
        <v>14</v>
      </c>
      <c r="F14" s="22" t="n">
        <f aca="false">D14+E14</f>
        <v>45635</v>
      </c>
      <c r="G14" s="23" t="n">
        <v>4650</v>
      </c>
      <c r="H14" s="23" t="n">
        <v>0</v>
      </c>
      <c r="I14" s="24" t="n">
        <f aca="false">MAX(0,G14-H14)</f>
        <v>4650</v>
      </c>
      <c r="J14" s="25" t="n">
        <f aca="true">MAX(0,TODAY()-F14)</f>
        <v>490</v>
      </c>
      <c r="K14" s="26" t="str">
        <f aca="true">IF(I14=0,"bezahlt",IF(J14&gt;0,"überfällig",IF(F14-TODAY()&lt;=7,"bald fällig","offen")))</f>
        <v>überfällig</v>
      </c>
      <c r="L14" s="21" t="s">
        <v>35</v>
      </c>
      <c r="M14" s="19" t="s">
        <v>25</v>
      </c>
      <c r="N14" s="27" t="s">
        <v>51</v>
      </c>
    </row>
    <row r="15" customFormat="false" ht="19.5" hidden="false" customHeight="true" outlineLevel="0" collapsed="false">
      <c r="A15" s="28" t="n">
        <v>11</v>
      </c>
      <c r="B15" s="29"/>
      <c r="C15" s="29"/>
      <c r="D15" s="29"/>
      <c r="E15" s="29"/>
      <c r="F15" s="11" t="str">
        <f aca="false">IF(AND(D15&lt;&gt;"",E15&lt;&gt;""),D15+E15,"")</f>
        <v/>
      </c>
      <c r="G15" s="29"/>
      <c r="H15" s="29"/>
      <c r="I15" s="30" t="str">
        <f aca="false">IF(G15&lt;&gt;"",MAX(0,G15-IF(H15&lt;&gt;"",H15,0)),"")</f>
        <v/>
      </c>
      <c r="J15" s="14" t="str">
        <f aca="true">IF(F15&lt;&gt;"",MAX(0,TODAY()-F15),"")</f>
        <v/>
      </c>
      <c r="K15" s="15" t="str">
        <f aca="true">IF(OR(G15="",G15=0),"",IF(I15=0,"bezahlt",IF(J15&gt;0,"überfällig",IF(F15&lt;&gt;"",IF(F15-TODAY()&lt;=7,"bald fällig","offen"),"offen"))))</f>
        <v/>
      </c>
      <c r="L15" s="29"/>
      <c r="M15" s="29"/>
      <c r="N15" s="29"/>
    </row>
    <row r="16" customFormat="false" ht="19.5" hidden="false" customHeight="true" outlineLevel="0" collapsed="false">
      <c r="A16" s="31" t="n">
        <v>12</v>
      </c>
      <c r="B16" s="32"/>
      <c r="C16" s="32"/>
      <c r="D16" s="32"/>
      <c r="E16" s="32"/>
      <c r="F16" s="22" t="str">
        <f aca="false">IF(AND(D16&lt;&gt;"",E16&lt;&gt;""),D16+E16,"")</f>
        <v/>
      </c>
      <c r="G16" s="32"/>
      <c r="H16" s="32"/>
      <c r="I16" s="33" t="str">
        <f aca="false">IF(G16&lt;&gt;"",MAX(0,G16-IF(H16&lt;&gt;"",H16,0)),"")</f>
        <v/>
      </c>
      <c r="J16" s="25" t="str">
        <f aca="true">IF(F16&lt;&gt;"",MAX(0,TODAY()-F16),"")</f>
        <v/>
      </c>
      <c r="K16" s="26" t="str">
        <f aca="true">IF(OR(G16="",G16=0),"",IF(I16=0,"bezahlt",IF(J16&gt;0,"überfällig",IF(F16&lt;&gt;"",IF(F16-TODAY()&lt;=7,"bald fällig","offen"),"offen"))))</f>
        <v/>
      </c>
      <c r="L16" s="32"/>
      <c r="M16" s="32"/>
      <c r="N16" s="32"/>
    </row>
    <row r="17" customFormat="false" ht="19.5" hidden="false" customHeight="true" outlineLevel="0" collapsed="false">
      <c r="A17" s="28" t="n">
        <v>13</v>
      </c>
      <c r="B17" s="29"/>
      <c r="C17" s="29"/>
      <c r="D17" s="29"/>
      <c r="E17" s="29"/>
      <c r="F17" s="11" t="str">
        <f aca="false">IF(AND(D17&lt;&gt;"",E17&lt;&gt;""),D17+E17,"")</f>
        <v/>
      </c>
      <c r="G17" s="29"/>
      <c r="H17" s="29"/>
      <c r="I17" s="30" t="str">
        <f aca="false">IF(G17&lt;&gt;"",MAX(0,G17-IF(H17&lt;&gt;"",H17,0)),"")</f>
        <v/>
      </c>
      <c r="J17" s="14" t="str">
        <f aca="true">IF(F17&lt;&gt;"",MAX(0,TODAY()-F17),"")</f>
        <v/>
      </c>
      <c r="K17" s="15" t="str">
        <f aca="true">IF(OR(G17="",G17=0),"",IF(I17=0,"bezahlt",IF(J17&gt;0,"überfällig",IF(F17&lt;&gt;"",IF(F17-TODAY()&lt;=7,"bald fällig","offen"),"offen"))))</f>
        <v/>
      </c>
      <c r="L17" s="29"/>
      <c r="M17" s="29"/>
      <c r="N17" s="29"/>
    </row>
    <row r="18" customFormat="false" ht="19.5" hidden="false" customHeight="true" outlineLevel="0" collapsed="false">
      <c r="A18" s="31" t="n">
        <v>14</v>
      </c>
      <c r="B18" s="32"/>
      <c r="C18" s="32"/>
      <c r="D18" s="32"/>
      <c r="E18" s="32"/>
      <c r="F18" s="22" t="str">
        <f aca="false">IF(AND(D18&lt;&gt;"",E18&lt;&gt;""),D18+E18,"")</f>
        <v/>
      </c>
      <c r="G18" s="32"/>
      <c r="H18" s="32"/>
      <c r="I18" s="33" t="str">
        <f aca="false">IF(G18&lt;&gt;"",MAX(0,G18-IF(H18&lt;&gt;"",H18,0)),"")</f>
        <v/>
      </c>
      <c r="J18" s="25" t="str">
        <f aca="true">IF(F18&lt;&gt;"",MAX(0,TODAY()-F18),"")</f>
        <v/>
      </c>
      <c r="K18" s="26" t="str">
        <f aca="true">IF(OR(G18="",G18=0),"",IF(I18=0,"bezahlt",IF(J18&gt;0,"überfällig",IF(F18&lt;&gt;"",IF(F18-TODAY()&lt;=7,"bald fällig","offen"),"offen"))))</f>
        <v/>
      </c>
      <c r="L18" s="32"/>
      <c r="M18" s="32"/>
      <c r="N18" s="32"/>
    </row>
    <row r="19" customFormat="false" ht="19.5" hidden="false" customHeight="true" outlineLevel="0" collapsed="false">
      <c r="A19" s="28" t="n">
        <v>15</v>
      </c>
      <c r="B19" s="29"/>
      <c r="C19" s="29"/>
      <c r="D19" s="29"/>
      <c r="E19" s="29"/>
      <c r="F19" s="11" t="str">
        <f aca="false">IF(AND(D19&lt;&gt;"",E19&lt;&gt;""),D19+E19,"")</f>
        <v/>
      </c>
      <c r="G19" s="29"/>
      <c r="H19" s="29"/>
      <c r="I19" s="30" t="str">
        <f aca="false">IF(G19&lt;&gt;"",MAX(0,G19-IF(H19&lt;&gt;"",H19,0)),"")</f>
        <v/>
      </c>
      <c r="J19" s="14" t="str">
        <f aca="true">IF(F19&lt;&gt;"",MAX(0,TODAY()-F19),"")</f>
        <v/>
      </c>
      <c r="K19" s="15" t="str">
        <f aca="true">IF(OR(G19="",G19=0),"",IF(I19=0,"bezahlt",IF(J19&gt;0,"überfällig",IF(F19&lt;&gt;"",IF(F19-TODAY()&lt;=7,"bald fällig","offen"),"offen"))))</f>
        <v/>
      </c>
      <c r="L19" s="29"/>
      <c r="M19" s="29"/>
      <c r="N19" s="29"/>
    </row>
    <row r="20" customFormat="false" ht="19.5" hidden="false" customHeight="true" outlineLevel="0" collapsed="false">
      <c r="A20" s="31" t="n">
        <v>16</v>
      </c>
      <c r="B20" s="32"/>
      <c r="C20" s="32"/>
      <c r="D20" s="32"/>
      <c r="E20" s="32"/>
      <c r="F20" s="22" t="str">
        <f aca="false">IF(AND(D20&lt;&gt;"",E20&lt;&gt;""),D20+E20,"")</f>
        <v/>
      </c>
      <c r="G20" s="32"/>
      <c r="H20" s="32"/>
      <c r="I20" s="33" t="str">
        <f aca="false">IF(G20&lt;&gt;"",MAX(0,G20-IF(H20&lt;&gt;"",H20,0)),"")</f>
        <v/>
      </c>
      <c r="J20" s="25" t="str">
        <f aca="true">IF(F20&lt;&gt;"",MAX(0,TODAY()-F20),"")</f>
        <v/>
      </c>
      <c r="K20" s="26" t="str">
        <f aca="true">IF(OR(G20="",G20=0),"",IF(I20=0,"bezahlt",IF(J20&gt;0,"überfällig",IF(F20&lt;&gt;"",IF(F20-TODAY()&lt;=7,"bald fällig","offen"),"offen"))))</f>
        <v/>
      </c>
      <c r="L20" s="32"/>
      <c r="M20" s="32"/>
      <c r="N20" s="32"/>
    </row>
    <row r="21" customFormat="false" ht="19.5" hidden="false" customHeight="true" outlineLevel="0" collapsed="false">
      <c r="A21" s="28" t="n">
        <v>17</v>
      </c>
      <c r="B21" s="29"/>
      <c r="C21" s="29"/>
      <c r="D21" s="29"/>
      <c r="E21" s="29"/>
      <c r="F21" s="11" t="str">
        <f aca="false">IF(AND(D21&lt;&gt;"",E21&lt;&gt;""),D21+E21,"")</f>
        <v/>
      </c>
      <c r="G21" s="29"/>
      <c r="H21" s="29"/>
      <c r="I21" s="30" t="str">
        <f aca="false">IF(G21&lt;&gt;"",MAX(0,G21-IF(H21&lt;&gt;"",H21,0)),"")</f>
        <v/>
      </c>
      <c r="J21" s="14" t="str">
        <f aca="true">IF(F21&lt;&gt;"",MAX(0,TODAY()-F21),"")</f>
        <v/>
      </c>
      <c r="K21" s="15" t="str">
        <f aca="true">IF(OR(G21="",G21=0),"",IF(I21=0,"bezahlt",IF(J21&gt;0,"überfällig",IF(F21&lt;&gt;"",IF(F21-TODAY()&lt;=7,"bald fällig","offen"),"offen"))))</f>
        <v/>
      </c>
      <c r="L21" s="29"/>
      <c r="M21" s="29"/>
      <c r="N21" s="29"/>
    </row>
    <row r="22" customFormat="false" ht="19.5" hidden="false" customHeight="true" outlineLevel="0" collapsed="false">
      <c r="A22" s="31" t="n">
        <v>18</v>
      </c>
      <c r="B22" s="32"/>
      <c r="C22" s="32"/>
      <c r="D22" s="32"/>
      <c r="E22" s="32"/>
      <c r="F22" s="22" t="str">
        <f aca="false">IF(AND(D22&lt;&gt;"",E22&lt;&gt;""),D22+E22,"")</f>
        <v/>
      </c>
      <c r="G22" s="32"/>
      <c r="H22" s="32"/>
      <c r="I22" s="33" t="str">
        <f aca="false">IF(G22&lt;&gt;"",MAX(0,G22-IF(H22&lt;&gt;"",H22,0)),"")</f>
        <v/>
      </c>
      <c r="J22" s="25" t="str">
        <f aca="true">IF(F22&lt;&gt;"",MAX(0,TODAY()-F22),"")</f>
        <v/>
      </c>
      <c r="K22" s="26" t="str">
        <f aca="true">IF(OR(G22="",G22=0),"",IF(I22=0,"bezahlt",IF(J22&gt;0,"überfällig",IF(F22&lt;&gt;"",IF(F22-TODAY()&lt;=7,"bald fällig","offen"),"offen"))))</f>
        <v/>
      </c>
      <c r="L22" s="32"/>
      <c r="M22" s="32"/>
      <c r="N22" s="32"/>
    </row>
    <row r="23" customFormat="false" ht="19.5" hidden="false" customHeight="true" outlineLevel="0" collapsed="false">
      <c r="A23" s="28" t="n">
        <v>19</v>
      </c>
      <c r="B23" s="29"/>
      <c r="C23" s="29"/>
      <c r="D23" s="29"/>
      <c r="E23" s="29"/>
      <c r="F23" s="11" t="str">
        <f aca="false">IF(AND(D23&lt;&gt;"",E23&lt;&gt;""),D23+E23,"")</f>
        <v/>
      </c>
      <c r="G23" s="29"/>
      <c r="H23" s="29"/>
      <c r="I23" s="30" t="str">
        <f aca="false">IF(G23&lt;&gt;"",MAX(0,G23-IF(H23&lt;&gt;"",H23,0)),"")</f>
        <v/>
      </c>
      <c r="J23" s="14" t="str">
        <f aca="true">IF(F23&lt;&gt;"",MAX(0,TODAY()-F23),"")</f>
        <v/>
      </c>
      <c r="K23" s="15" t="str">
        <f aca="true">IF(OR(G23="",G23=0),"",IF(I23=0,"bezahlt",IF(J23&gt;0,"überfällig",IF(F23&lt;&gt;"",IF(F23-TODAY()&lt;=7,"bald fällig","offen"),"offen"))))</f>
        <v/>
      </c>
      <c r="L23" s="29"/>
      <c r="M23" s="29"/>
      <c r="N23" s="29"/>
    </row>
    <row r="24" customFormat="false" ht="19.5" hidden="false" customHeight="true" outlineLevel="0" collapsed="false">
      <c r="A24" s="31" t="n">
        <v>20</v>
      </c>
      <c r="B24" s="32"/>
      <c r="C24" s="32"/>
      <c r="D24" s="32"/>
      <c r="E24" s="32"/>
      <c r="F24" s="22" t="str">
        <f aca="false">IF(AND(D24&lt;&gt;"",E24&lt;&gt;""),D24+E24,"")</f>
        <v/>
      </c>
      <c r="G24" s="32"/>
      <c r="H24" s="32"/>
      <c r="I24" s="33" t="str">
        <f aca="false">IF(G24&lt;&gt;"",MAX(0,G24-IF(H24&lt;&gt;"",H24,0)),"")</f>
        <v/>
      </c>
      <c r="J24" s="25" t="str">
        <f aca="true">IF(F24&lt;&gt;"",MAX(0,TODAY()-F24),"")</f>
        <v/>
      </c>
      <c r="K24" s="26" t="str">
        <f aca="true">IF(OR(G24="",G24=0),"",IF(I24=0,"bezahlt",IF(J24&gt;0,"überfällig",IF(F24&lt;&gt;"",IF(F24-TODAY()&lt;=7,"bald fällig","offen"),"offen"))))</f>
        <v/>
      </c>
      <c r="L24" s="32"/>
      <c r="M24" s="32"/>
      <c r="N24" s="32"/>
    </row>
    <row r="26" customFormat="false" ht="21.75" hidden="false" customHeight="true" outlineLevel="0" collapsed="false">
      <c r="A26" s="34" t="s">
        <v>52</v>
      </c>
      <c r="B26" s="34"/>
      <c r="C26" s="34"/>
      <c r="D26" s="34"/>
      <c r="E26" s="34"/>
      <c r="F26" s="34"/>
      <c r="G26" s="35" t="n">
        <f aca="false">SUMIF(K5:K24,"&lt;&gt;bezahlt",G5:G24)</f>
        <v>63605</v>
      </c>
      <c r="H26" s="35" t="n">
        <f aca="false">SUM(H5:H24)</f>
        <v>19600</v>
      </c>
      <c r="I26" s="35" t="n">
        <f aca="false">SUM(I5:I24)</f>
        <v>48805</v>
      </c>
      <c r="J26" s="36"/>
      <c r="K26" s="36"/>
      <c r="L26" s="36"/>
      <c r="M26" s="36"/>
      <c r="N26" s="36"/>
    </row>
    <row r="29" customFormat="false" ht="24" hidden="false" customHeight="true" outlineLevel="0" collapsed="false">
      <c r="A29" s="37" t="s">
        <v>53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customFormat="false" ht="21.75" hidden="false" customHeight="true" outlineLevel="0" collapsed="false">
      <c r="A30" s="38" t="s">
        <v>54</v>
      </c>
      <c r="B30" s="38"/>
      <c r="C30" s="38" t="s">
        <v>55</v>
      </c>
      <c r="D30" s="38"/>
      <c r="E30" s="38" t="s">
        <v>56</v>
      </c>
      <c r="F30" s="38"/>
      <c r="G30" s="38" t="s">
        <v>57</v>
      </c>
      <c r="H30" s="38"/>
    </row>
    <row r="31" customFormat="false" ht="19.5" hidden="false" customHeight="true" outlineLevel="0" collapsed="false">
      <c r="A31" s="39" t="s">
        <v>58</v>
      </c>
      <c r="B31" s="39"/>
      <c r="C31" s="40" t="n">
        <f aca="false">COUNTIFS(I5:I24,"&gt;"&amp;0,J5:J24,"="&amp;0)</f>
        <v>0</v>
      </c>
      <c r="D31" s="40"/>
      <c r="E31" s="41" t="n">
        <f aca="false">SUMIFS(I5:I24,J5:J24,0,I5:I24,"&gt;"&amp;0)</f>
        <v>0</v>
      </c>
      <c r="F31" s="41"/>
      <c r="G31" s="42" t="n">
        <f aca="false">IF(SUM(I5:I24)&gt;0,E31/(SUM(I5:I24)),0)</f>
        <v>0</v>
      </c>
      <c r="H31" s="42"/>
    </row>
    <row r="32" customFormat="false" ht="19.5" hidden="false" customHeight="true" outlineLevel="0" collapsed="false">
      <c r="A32" s="43" t="s">
        <v>59</v>
      </c>
      <c r="B32" s="43"/>
      <c r="C32" s="44" t="n">
        <f aca="false">COUNTIFS(J5:J24,"&gt;=1",J5:J24,"&lt;=30")</f>
        <v>0</v>
      </c>
      <c r="D32" s="44"/>
      <c r="E32" s="45" t="n">
        <f aca="false">SUMIFS(I5:I24,J5:J24,"&gt;=1",J5:J24,"&lt;=30")</f>
        <v>0</v>
      </c>
      <c r="F32" s="45"/>
      <c r="G32" s="46" t="n">
        <f aca="false">IF(SUM(I5:I24)&gt;0,E32/(SUM(I5:I24)),0)</f>
        <v>0</v>
      </c>
      <c r="H32" s="46"/>
    </row>
    <row r="33" customFormat="false" ht="19.5" hidden="false" customHeight="true" outlineLevel="0" collapsed="false">
      <c r="A33" s="47" t="s">
        <v>60</v>
      </c>
      <c r="B33" s="47"/>
      <c r="C33" s="48" t="n">
        <f aca="false">COUNTIFS(J5:J24,"&gt;=31",J5:J24,"&lt;=60")</f>
        <v>0</v>
      </c>
      <c r="D33" s="48"/>
      <c r="E33" s="49" t="n">
        <f aca="false">SUMIFS(I5:I24,J5:J24,"&gt;=31",J5:J24,"&lt;=60")</f>
        <v>0</v>
      </c>
      <c r="F33" s="49"/>
      <c r="G33" s="50" t="n">
        <f aca="false">IF(SUM(I5:I24)&gt;0,E33/(SUM(I5:I24)),0)</f>
        <v>0</v>
      </c>
      <c r="H33" s="50"/>
    </row>
    <row r="34" customFormat="false" ht="19.5" hidden="false" customHeight="true" outlineLevel="0" collapsed="false">
      <c r="A34" s="51" t="s">
        <v>61</v>
      </c>
      <c r="B34" s="51"/>
      <c r="C34" s="52" t="n">
        <f aca="false">COUNTIFS(J5:J24,"&gt;=61",J5:J24,"&lt;=90")</f>
        <v>0</v>
      </c>
      <c r="D34" s="52"/>
      <c r="E34" s="53" t="n">
        <f aca="false">SUMIFS(I5:I24,J5:J24,"&gt;=61",J5:J24,"&lt;=90")</f>
        <v>0</v>
      </c>
      <c r="F34" s="53"/>
      <c r="G34" s="54" t="n">
        <f aca="false">IF(SUM(I5:I24)&gt;0,E34/(SUM(I5:I24)),0)</f>
        <v>0</v>
      </c>
      <c r="H34" s="54"/>
    </row>
    <row r="35" customFormat="false" ht="19.5" hidden="false" customHeight="true" outlineLevel="0" collapsed="false">
      <c r="A35" s="55" t="s">
        <v>62</v>
      </c>
      <c r="B35" s="55"/>
      <c r="C35" s="56" t="n">
        <f aca="false">COUNTIFS(J5:J24,"&gt;90",I5:I24,"&gt;"&amp;0)</f>
        <v>9</v>
      </c>
      <c r="D35" s="56"/>
      <c r="E35" s="57" t="n">
        <f aca="false">SUMIFS(I5:I24,J5:J24,"&gt;90")</f>
        <v>48805</v>
      </c>
      <c r="F35" s="57"/>
      <c r="G35" s="58" t="n">
        <f aca="false">IF(SUM(I5:I24)&gt;0,E35/(SUM(I5:I24)),0)</f>
        <v>1</v>
      </c>
      <c r="H35" s="58"/>
    </row>
  </sheetData>
  <mergeCells count="30">
    <mergeCell ref="A1:N1"/>
    <mergeCell ref="A2:H2"/>
    <mergeCell ref="I2:N2"/>
    <mergeCell ref="A3:N3"/>
    <mergeCell ref="A26:F26"/>
    <mergeCell ref="A29:N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</mergeCells>
  <conditionalFormatting sqref="A5:N24">
    <cfRule type="expression" priority="2" aboveAverage="0" equalAverage="0" bottom="0" percent="0" rank="0" text="" dxfId="0">
      <formula>$K5="bezahlt"</formula>
    </cfRule>
    <cfRule type="expression" priority="3" aboveAverage="0" equalAverage="0" bottom="0" percent="0" rank="0" text="" dxfId="1">
      <formula>$K5="überfällig"</formula>
    </cfRule>
    <cfRule type="expression" priority="4" aboveAverage="0" equalAverage="0" bottom="0" percent="0" rank="0" text="" dxfId="2">
      <formula>$K5="bald fällig"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4"/>
    <col collapsed="false" customWidth="true" hidden="false" outlineLevel="0" max="5" min="5" style="0" width="34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39.75" hidden="false" customHeight="true" outlineLevel="0" collapsed="false">
      <c r="A1" s="1" t="s">
        <v>63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2" t="s">
        <v>64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/>
    <row r="4" customFormat="false" ht="21.75" hidden="false" customHeight="true" outlineLevel="0" collapsed="false">
      <c r="B4" s="59" t="s">
        <v>65</v>
      </c>
      <c r="C4" s="59"/>
      <c r="D4" s="59"/>
      <c r="E4" s="59"/>
      <c r="F4" s="59"/>
    </row>
    <row r="5" customFormat="false" ht="21.75" hidden="false" customHeight="true" outlineLevel="0" collapsed="false">
      <c r="B5" s="60" t="s">
        <v>66</v>
      </c>
      <c r="C5" s="61" t="n">
        <v>12500000</v>
      </c>
    </row>
    <row r="6" customFormat="false" ht="21.75" hidden="false" customHeight="true" outlineLevel="0" collapsed="false">
      <c r="B6" s="60" t="s">
        <v>67</v>
      </c>
      <c r="C6" s="61" t="n">
        <v>14800000</v>
      </c>
    </row>
    <row r="7" customFormat="false" ht="21.75" hidden="false" customHeight="true" outlineLevel="0" collapsed="false">
      <c r="B7" s="60" t="s">
        <v>68</v>
      </c>
      <c r="C7" s="61" t="n">
        <v>95000000</v>
      </c>
    </row>
    <row r="8" customFormat="false" ht="21.75" hidden="false" customHeight="true" outlineLevel="0" collapsed="false">
      <c r="B8" s="60" t="s">
        <v>69</v>
      </c>
      <c r="C8" s="62" t="n">
        <v>365</v>
      </c>
    </row>
    <row r="9" customFormat="false" ht="21.75" hidden="false" customHeight="true" outlineLevel="0" collapsed="false"/>
    <row r="10" customFormat="false" ht="21.75" hidden="false" customHeight="true" outlineLevel="0" collapsed="false">
      <c r="B10" s="63" t="s">
        <v>70</v>
      </c>
      <c r="C10" s="63"/>
      <c r="D10" s="63"/>
      <c r="E10" s="63"/>
      <c r="F10" s="63"/>
    </row>
    <row r="11" customFormat="false" ht="21.75" hidden="false" customHeight="true" outlineLevel="0" collapsed="false">
      <c r="B11" s="60" t="s">
        <v>71</v>
      </c>
      <c r="C11" s="64" t="n">
        <f aca="false">(C5+C6)/2</f>
        <v>13650000</v>
      </c>
    </row>
    <row r="12" customFormat="false" ht="21.75" hidden="false" customHeight="true" outlineLevel="0" collapsed="false">
      <c r="B12" s="60" t="s">
        <v>72</v>
      </c>
      <c r="C12" s="65" t="n">
        <f aca="false">IF(C7&gt;0,(C11/C7)*C8,0)</f>
        <v>52.4447368421053</v>
      </c>
    </row>
    <row r="13" customFormat="false" ht="21.75" hidden="false" customHeight="true" outlineLevel="0" collapsed="false">
      <c r="B13" s="60" t="s">
        <v>73</v>
      </c>
      <c r="C13" s="64" t="n">
        <f aca="false">IF(C8&gt;0,C7/C8,0)</f>
        <v>260273.97260274</v>
      </c>
    </row>
    <row r="14" customFormat="false" ht="21.75" hidden="false" customHeight="true" outlineLevel="0" collapsed="false"/>
    <row r="15" customFormat="false" ht="21.75" hidden="false" customHeight="true" outlineLevel="0" collapsed="false">
      <c r="B15" s="63" t="s">
        <v>74</v>
      </c>
      <c r="C15" s="63"/>
      <c r="D15" s="63"/>
      <c r="E15" s="63"/>
      <c r="F15" s="63"/>
    </row>
    <row r="16" customFormat="false" ht="21.75" hidden="false" customHeight="true" outlineLevel="0" collapsed="false">
      <c r="B16" s="66" t="s">
        <v>75</v>
      </c>
      <c r="C16" s="66"/>
      <c r="E16" s="67" t="str">
        <f aca="false">ROUND(C12,1)&amp;" Tage"</f>
        <v>52.4 Tage</v>
      </c>
      <c r="F16" s="67"/>
    </row>
    <row r="17" customFormat="false" ht="36" hidden="false" customHeight="true" outlineLevel="0" collapsed="false">
      <c r="B17" s="68" t="str">
        <f aca="false">IF(C12&lt;30,"Sehr gut: Forderungen werden schnell beglichen. Geringer Working-Capital-Druck.",IF(C12&lt;45,"Gut: Solide Zahlungsmoral. Im Rahmen üblicher B2B-Zahlungsziele.",IF(C12&lt;60,"Aufmerksamkeit: Zahlungsverzögerungen nehmen zu. Mahnprozesse prüfen.","Kritisch: Hoher Liquiditätsdruck. Zahlungsziele, Bonitätsprüfung und Mahnläufe überarbeiten.")))</f>
        <v>Aufmerksamkeit: Zahlungsverzögerungen nehmen zu. Mahnprozesse prüfen.</v>
      </c>
      <c r="C17" s="68"/>
      <c r="D17" s="68"/>
      <c r="E17" s="68"/>
      <c r="F17" s="68"/>
    </row>
    <row r="18" customFormat="false" ht="21.75" hidden="false" customHeight="true" outlineLevel="0" collapsed="false"/>
    <row r="19" customFormat="false" ht="21.75" hidden="false" customHeight="true" outlineLevel="0" collapsed="false">
      <c r="B19" s="63" t="s">
        <v>76</v>
      </c>
      <c r="C19" s="63"/>
      <c r="D19" s="63"/>
      <c r="E19" s="63"/>
      <c r="F19" s="63"/>
    </row>
    <row r="20" customFormat="false" ht="27.75" hidden="false" customHeight="true" outlineLevel="0" collapsed="false">
      <c r="B20" s="69" t="s">
        <v>77</v>
      </c>
      <c r="C20" s="69"/>
      <c r="D20" s="69"/>
      <c r="E20" s="69"/>
      <c r="F20" s="69"/>
    </row>
    <row r="21" customFormat="false" ht="21.75" hidden="false" customHeight="true" outlineLevel="0" collapsed="false"/>
    <row r="22" customFormat="false" ht="21.75" hidden="false" customHeight="true" outlineLevel="0" collapsed="false">
      <c r="B22" s="70" t="s">
        <v>78</v>
      </c>
      <c r="C22" s="71" t="s">
        <v>79</v>
      </c>
      <c r="D22" s="71"/>
      <c r="E22" s="71"/>
      <c r="F22" s="71"/>
    </row>
    <row r="23" customFormat="false" ht="21.75" hidden="false" customHeight="true" outlineLevel="0" collapsed="false">
      <c r="B23" s="72" t="s">
        <v>80</v>
      </c>
      <c r="C23" s="43" t="s">
        <v>81</v>
      </c>
      <c r="D23" s="43"/>
      <c r="E23" s="43"/>
      <c r="F23" s="43"/>
    </row>
    <row r="24" customFormat="false" ht="21.75" hidden="false" customHeight="true" outlineLevel="0" collapsed="false">
      <c r="B24" s="73" t="s">
        <v>82</v>
      </c>
      <c r="C24" s="51" t="s">
        <v>83</v>
      </c>
      <c r="D24" s="51"/>
      <c r="E24" s="51"/>
      <c r="F24" s="51"/>
    </row>
    <row r="25" customFormat="false" ht="21.75" hidden="false" customHeight="true" outlineLevel="0" collapsed="false"/>
    <row r="26" customFormat="false" ht="21.75" hidden="false" customHeight="true" outlineLevel="0" collapsed="false"/>
    <row r="27" customFormat="false" ht="21.75" hidden="false" customHeight="true" outlineLevel="0" collapsed="false"/>
  </sheetData>
  <mergeCells count="13">
    <mergeCell ref="A1:G1"/>
    <mergeCell ref="A2:G2"/>
    <mergeCell ref="B4:F4"/>
    <mergeCell ref="B10:F10"/>
    <mergeCell ref="B15:F15"/>
    <mergeCell ref="B16:C16"/>
    <mergeCell ref="E16:F16"/>
    <mergeCell ref="B17:F17"/>
    <mergeCell ref="B19:F19"/>
    <mergeCell ref="B20:F20"/>
    <mergeCell ref="C22:F22"/>
    <mergeCell ref="C23:F23"/>
    <mergeCell ref="C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52"/>
    <col collapsed="false" customWidth="true" hidden="false" outlineLevel="0" max="4" min="4" style="0" width="4"/>
  </cols>
  <sheetData>
    <row r="1" customFormat="false" ht="39.75" hidden="false" customHeight="true" outlineLevel="0" collapsed="false">
      <c r="A1" s="1" t="s">
        <v>84</v>
      </c>
      <c r="B1" s="1"/>
      <c r="C1" s="1"/>
      <c r="D1" s="1"/>
    </row>
    <row r="3" customFormat="false" ht="25.5" hidden="false" customHeight="true" outlineLevel="0" collapsed="false">
      <c r="A3" s="74" t="s">
        <v>85</v>
      </c>
      <c r="B3" s="74"/>
      <c r="C3" s="74"/>
      <c r="D3" s="74"/>
    </row>
    <row r="4" customFormat="false" ht="30" hidden="false" customHeight="true" outlineLevel="0" collapsed="false">
      <c r="B4" s="75" t="s">
        <v>86</v>
      </c>
      <c r="C4" s="76" t="s">
        <v>87</v>
      </c>
    </row>
    <row r="5" customFormat="false" ht="30" hidden="false" customHeight="true" outlineLevel="0" collapsed="false">
      <c r="B5" s="77" t="s">
        <v>5</v>
      </c>
      <c r="C5" s="78" t="s">
        <v>88</v>
      </c>
    </row>
    <row r="6" customFormat="false" ht="30" hidden="false" customHeight="true" outlineLevel="0" collapsed="false">
      <c r="B6" s="75" t="s">
        <v>89</v>
      </c>
      <c r="C6" s="76" t="s">
        <v>90</v>
      </c>
    </row>
    <row r="7" customFormat="false" ht="30" hidden="false" customHeight="true" outlineLevel="0" collapsed="false">
      <c r="B7" s="77" t="s">
        <v>91</v>
      </c>
      <c r="C7" s="78" t="s">
        <v>92</v>
      </c>
    </row>
    <row r="8" customFormat="false" ht="30" hidden="false" customHeight="true" outlineLevel="0" collapsed="false">
      <c r="B8" s="75" t="s">
        <v>8</v>
      </c>
      <c r="C8" s="76" t="s">
        <v>93</v>
      </c>
    </row>
    <row r="9" customFormat="false" ht="30" hidden="false" customHeight="true" outlineLevel="0" collapsed="false">
      <c r="B9" s="77" t="s">
        <v>94</v>
      </c>
      <c r="C9" s="78" t="s">
        <v>95</v>
      </c>
    </row>
    <row r="10" customFormat="false" ht="30" hidden="false" customHeight="true" outlineLevel="0" collapsed="false">
      <c r="B10" s="75" t="s">
        <v>96</v>
      </c>
      <c r="C10" s="76" t="s">
        <v>97</v>
      </c>
    </row>
    <row r="11" customFormat="false" ht="30" hidden="false" customHeight="true" outlineLevel="0" collapsed="false">
      <c r="B11" s="77" t="s">
        <v>98</v>
      </c>
      <c r="C11" s="78" t="s">
        <v>99</v>
      </c>
    </row>
    <row r="12" customFormat="false" ht="30" hidden="false" customHeight="true" outlineLevel="0" collapsed="false">
      <c r="B12" s="75" t="s">
        <v>100</v>
      </c>
      <c r="C12" s="76" t="s">
        <v>101</v>
      </c>
    </row>
    <row r="13" customFormat="false" ht="30" hidden="false" customHeight="true" outlineLevel="0" collapsed="false">
      <c r="B13" s="77" t="s">
        <v>13</v>
      </c>
      <c r="C13" s="78" t="s">
        <v>102</v>
      </c>
    </row>
    <row r="14" customFormat="false" ht="30" hidden="false" customHeight="true" outlineLevel="0" collapsed="false">
      <c r="B14" s="75" t="s">
        <v>103</v>
      </c>
      <c r="C14" s="76" t="s">
        <v>104</v>
      </c>
    </row>
    <row r="15" customFormat="false" ht="30" hidden="false" customHeight="true" outlineLevel="0" collapsed="false">
      <c r="B15" s="77" t="s">
        <v>105</v>
      </c>
      <c r="C15" s="78" t="s">
        <v>106</v>
      </c>
    </row>
    <row r="16" customFormat="false" ht="30" hidden="false" customHeight="true" outlineLevel="0" collapsed="false">
      <c r="B16" s="75" t="s">
        <v>107</v>
      </c>
      <c r="C16" s="76" t="s">
        <v>108</v>
      </c>
    </row>
    <row r="17" customFormat="false" ht="25.5" hidden="false" customHeight="true" outlineLevel="0" collapsed="false">
      <c r="A17" s="74" t="s">
        <v>109</v>
      </c>
      <c r="B17" s="74"/>
      <c r="C17" s="74"/>
      <c r="D17" s="74"/>
    </row>
    <row r="18" customFormat="false" ht="30" hidden="false" customHeight="true" outlineLevel="0" collapsed="false">
      <c r="B18" s="75" t="s">
        <v>8</v>
      </c>
      <c r="C18" s="76" t="s">
        <v>110</v>
      </c>
    </row>
    <row r="19" customFormat="false" ht="30" hidden="false" customHeight="true" outlineLevel="0" collapsed="false">
      <c r="B19" s="77" t="s">
        <v>98</v>
      </c>
      <c r="C19" s="78" t="s">
        <v>111</v>
      </c>
    </row>
    <row r="20" customFormat="false" ht="30" hidden="false" customHeight="true" outlineLevel="0" collapsed="false">
      <c r="B20" s="75" t="s">
        <v>100</v>
      </c>
      <c r="C20" s="76" t="s">
        <v>112</v>
      </c>
    </row>
    <row r="21" customFormat="false" ht="30" hidden="false" customHeight="true" outlineLevel="0" collapsed="false">
      <c r="B21" s="77" t="s">
        <v>13</v>
      </c>
      <c r="C21" s="78" t="s">
        <v>113</v>
      </c>
    </row>
    <row r="22" customFormat="false" ht="25.5" hidden="false" customHeight="true" outlineLevel="0" collapsed="false">
      <c r="A22" s="74" t="s">
        <v>114</v>
      </c>
      <c r="B22" s="74"/>
      <c r="C22" s="74"/>
      <c r="D22" s="74"/>
    </row>
    <row r="23" customFormat="false" ht="30" hidden="false" customHeight="true" outlineLevel="0" collapsed="false">
      <c r="B23" s="77" t="s">
        <v>115</v>
      </c>
      <c r="C23" s="78" t="s">
        <v>116</v>
      </c>
    </row>
    <row r="24" customFormat="false" ht="30" hidden="false" customHeight="true" outlineLevel="0" collapsed="false">
      <c r="B24" s="75" t="s">
        <v>117</v>
      </c>
      <c r="C24" s="76" t="s">
        <v>118</v>
      </c>
    </row>
    <row r="25" customFormat="false" ht="30" hidden="false" customHeight="true" outlineLevel="0" collapsed="false">
      <c r="B25" s="77" t="s">
        <v>119</v>
      </c>
      <c r="C25" s="78" t="s">
        <v>120</v>
      </c>
    </row>
    <row r="26" customFormat="false" ht="30" hidden="false" customHeight="true" outlineLevel="0" collapsed="false">
      <c r="B26" s="75" t="s">
        <v>121</v>
      </c>
      <c r="C26" s="76" t="s">
        <v>122</v>
      </c>
    </row>
    <row r="27" customFormat="false" ht="25.5" hidden="false" customHeight="true" outlineLevel="0" collapsed="false">
      <c r="A27" s="74" t="s">
        <v>123</v>
      </c>
      <c r="B27" s="74"/>
      <c r="C27" s="74"/>
      <c r="D27" s="74"/>
    </row>
    <row r="28" customFormat="false" ht="30" hidden="false" customHeight="true" outlineLevel="0" collapsed="false">
      <c r="B28" s="75" t="s">
        <v>124</v>
      </c>
      <c r="C28" s="76" t="s">
        <v>125</v>
      </c>
    </row>
    <row r="29" customFormat="false" ht="30" hidden="false" customHeight="true" outlineLevel="0" collapsed="false">
      <c r="B29" s="77" t="s">
        <v>126</v>
      </c>
      <c r="C29" s="78" t="s">
        <v>127</v>
      </c>
    </row>
    <row r="30" customFormat="false" ht="30" hidden="false" customHeight="true" outlineLevel="0" collapsed="false">
      <c r="B30" s="75" t="s">
        <v>128</v>
      </c>
      <c r="C30" s="76" t="s">
        <v>129</v>
      </c>
    </row>
    <row r="31" customFormat="false" ht="30" hidden="false" customHeight="true" outlineLevel="0" collapsed="false">
      <c r="B31" s="77" t="s">
        <v>130</v>
      </c>
      <c r="C31" s="78" t="s">
        <v>131</v>
      </c>
    </row>
  </sheetData>
  <mergeCells count="5">
    <mergeCell ref="A1:D1"/>
    <mergeCell ref="A3:D3"/>
    <mergeCell ref="A17:D17"/>
    <mergeCell ref="A22:D22"/>
    <mergeCell ref="A27:D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2026-04-13T07:59:13Z</dcterms:created>
  <dc:creator>openpyxl</dc:creator>
  <dc:description/>
  <dc:language>en-US</dc:language>
  <cp:lastModifiedBy/>
  <dcterms:modified xsi:type="dcterms:W3CDTF">2026-04-13T07:59:13Z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