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2"/>
    <sheet name="Parameter" sheetId="2" state="visible" r:id="rId3"/>
    <sheet name="Stammdaten (Ist-Bestand)" sheetId="3" state="visible" r:id="rId4"/>
    <sheet name="FTE &amp; Kapazitätsrechner" sheetId="4" state="visible" r:id="rId5"/>
    <sheet name="Bedarfsplanung (Soll)" sheetId="5" state="visible" r:id="rId6"/>
    <sheet name="Gap-Analyse" sheetId="6" state="visible" r:id="rId7"/>
    <sheet name="Recruiting-Pipeline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<sst xmlns="http://schemas.openxmlformats.org/spreadsheetml/2006/main" count="418" uniqueCount="215">
  <si>
    <t xml:space="preserve">PERSONALPLANUNG – MANAGEMENT-DASHBOARD</t>
  </si>
  <si>
    <t xml:space="preserve">Für WHK Controlling – Planungsjahr: </t>
  </si>
  <si>
    <t xml:space="preserve">Headcount (Ist)</t>
  </si>
  <si>
    <t xml:space="preserve">FTE gesamt (Ist)</t>
  </si>
  <si>
    <t xml:space="preserve">Monatliche AG-Kosten (Ist)</t>
  </si>
  <si>
    <t xml:space="preserve">FTE-Bedarf (Soll Ø)</t>
  </si>
  <si>
    <t xml:space="preserve">Offene Stellen</t>
  </si>
  <si>
    <t xml:space="preserve">Geplante FTE-Zugänge</t>
  </si>
  <si>
    <t xml:space="preserve">Monatlicher FTE-Bedarf (Soll-Gesamt) &amp; Kostenverlauf</t>
  </si>
  <si>
    <t xml:space="preserve">Kennzahl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</si>
  <si>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</si>
  <si>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</si>
  <si>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</si>
  <si>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</si>
  <si>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</si>
  <si>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</si>
  <si>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</si>
  <si>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</si>
  <si>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</si>
  <si>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</si>
  <si>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</si>
  <si>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</si>
  <si>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FTE Soll (gesamt)</t>
  </si>
  <si>
    <t xml:space="preserve">FTE IST (gesamt)</t>
  </si>
  <si>
    <t xml:space="preserve">GAP (Ist – Soll)</t>
  </si>
  <si>
    <t xml:space="preserve">AG-Kosten Soll (€)</t>
  </si>
  <si>
    <t xml:space="preserve">Best Practices &amp; Checkliste</t>
  </si>
  <si>
    <t xml:space="preserve">Status</t>
  </si>
  <si>
    <t xml:space="preserve">Maßnahme</t>
  </si>
  <si>
    <t xml:space="preserve">Erläuterung</t>
  </si>
  <si>
    <t xml:space="preserve">✅</t>
  </si>
  <si>
    <t xml:space="preserve">Blattschutz aktiv</t>
  </si>
  <si>
    <t xml:space="preserve">Formeln vor versehentlichem Überschreiben sichern</t>
  </si>
  <si>
    <t xml:space="preserve">Datenüberprüfung (Dropdowns)</t>
  </si>
  <si>
    <t xml:space="preserve">Abteilung, Status etc. mit Dropdown-Listen belegen</t>
  </si>
  <si>
    <t xml:space="preserve">Annahmen dokumentieren</t>
  </si>
  <si>
    <t xml:space="preserve">Alle Eingaben (blau) müssen begründet/kommentiert sein</t>
  </si>
  <si>
    <t xml:space="preserve">⚠️</t>
  </si>
  <si>
    <t xml:space="preserve">DSGVO-Compliance</t>
  </si>
  <si>
    <t xml:space="preserve">Personaldaten nur mit Berechtigungskonzept teilen</t>
  </si>
  <si>
    <t xml:space="preserve">Versionierung</t>
  </si>
  <si>
    <t xml:space="preserve">Datei mit Datum versehen: Personalplanung_JJJJ-MM-TT.xlsx</t>
  </si>
  <si>
    <t xml:space="preserve">Excel-Grenzen (&gt;50 MA)</t>
  </si>
  <si>
    <t xml:space="preserve">Ab 50–100 MA Wechsel zu integriertem HR-Tool prüfen</t>
  </si>
  <si>
    <t xml:space="preserve">WHK Controlling – Personalplanung Excel-Vorlage  |  Farblegende: Blau = Eingabe  |  Schwarz = Formel  |  Grün = Blattverknüpfung  |  Gelb = kritische Annahme</t>
  </si>
  <si>
    <t xml:space="preserve">Personalplanung – Parameterblatt (Globale Annahmen)</t>
  </si>
  <si>
    <t xml:space="preserve">📋  Arbeitszeit-Parameter</t>
  </si>
  <si>
    <t xml:space="preserve">Reguläre Wochenstunden (Vollzeit)</t>
  </si>
  <si>
    <t xml:space="preserve">Std./Woche</t>
  </si>
  <si>
    <t xml:space="preserve">← Eingabe</t>
  </si>
  <si>
    <t xml:space="preserve">Reguläre Monatsstunden (Vollzeit)</t>
  </si>
  <si>
    <t xml:space="preserve">Std./Monat</t>
  </si>
  <si>
    <t xml:space="preserve">Arbeitstage pro Jahr (brutto)</t>
  </si>
  <si>
    <t xml:space="preserve">Tage</t>
  </si>
  <si>
    <t xml:space="preserve">Arbeitstage pro Monat (Ø)</t>
  </si>
  <si>
    <t xml:space="preserve">Planungsjahr</t>
  </si>
  <si>
    <t xml:space="preserve">Jahr</t>
  </si>
  <si>
    <t xml:space="preserve">🏖  Ausfallzeiten &amp; Nebenkosten</t>
  </si>
  <si>
    <t xml:space="preserve">Urlaubstage pro Jahr (Ø)</t>
  </si>
  <si>
    <t xml:space="preserve">Krankheitstage pro Jahr (Ø)</t>
  </si>
  <si>
    <t xml:space="preserve">Feiertage pro Jahr (Ø)</t>
  </si>
  <si>
    <t xml:space="preserve">Weiterbildungstage pro Jahr (Ø)</t>
  </si>
  <si>
    <t xml:space="preserve">Ausfallquote gesamt (% der Brutto-AT)</t>
  </si>
  <si>
    <t xml:space="preserve">%</t>
  </si>
  <si>
    <t xml:space="preserve">Formel</t>
  </si>
  <si>
    <t xml:space="preserve">Netto-Arbeitstage pro Jahr (Ø)</t>
  </si>
  <si>
    <t xml:space="preserve">Netto-Arbeitskapazität/MA (Stunden/J)</t>
  </si>
  <si>
    <t xml:space="preserve">Std.</t>
  </si>
  <si>
    <t xml:space="preserve">💰  Lohnnebenkosten (Arbeitgeber)</t>
  </si>
  <si>
    <t xml:space="preserve">Arbeitgeberanteil Sozialversicherung</t>
  </si>
  <si>
    <t xml:space="preserve">% des Bruttogehalts</t>
  </si>
  <si>
    <t xml:space="preserve">Jährliche Gehaltssteigerungsrate</t>
  </si>
  <si>
    <t xml:space="preserve">% p.a.</t>
  </si>
  <si>
    <t xml:space="preserve">Bonusquote (% des Bruttogehalts, Ø)</t>
  </si>
  <si>
    <t xml:space="preserve">Gesamtkostenfaktor (Arbeitgeber)</t>
  </si>
  <si>
    <t xml:space="preserve">x des Bruttogehalts</t>
  </si>
  <si>
    <t xml:space="preserve">ℹ️  Hinweis: Blau = manuelle Eingabe (Annahme). Schwarz = berechnete Formel. Grün = Verknüpfung aus anderem Tabellenblatt. Gelb hinterlegt = kritische Annahme, bitte überprüfen.</t>
  </si>
  <si>
    <t xml:space="preserve">Stammdaten – Personalbestand (Ist-Analyse)</t>
  </si>
  <si>
    <t xml:space="preserve">Mitarbeiterstammdaten</t>
  </si>
  <si>
    <t xml:space="preserve">#</t>
  </si>
  <si>
    <t xml:space="preserve">Name</t>
  </si>
  <si>
    <t xml:space="preserve">Abteilung</t>
  </si>
  <si>
    <t xml:space="preserve">Position</t>
  </si>
  <si>
    <t xml:space="preserve">Eintrittsdatum</t>
  </si>
  <si>
    <t xml:space="preserve">Austrittsdatum</t>
  </si>
  <si>
    <t xml:space="preserve">Beschäftigungsgrad</t>
  </si>
  <si>
    <t xml:space="preserve">Wochenstunden
(tatsächlich)</t>
  </si>
  <si>
    <t xml:space="preserve">FTE</t>
  </si>
  <si>
    <t xml:space="preserve">Bruttogehalt
(mtl., €)</t>
  </si>
  <si>
    <t xml:space="preserve">AG-Anteil SV
(mtl., €)</t>
  </si>
  <si>
    <t xml:space="preserve">Gesamtkosten AG
(mtl., €)</t>
  </si>
  <si>
    <t xml:space="preserve">Müller, Anna</t>
  </si>
  <si>
    <t xml:space="preserve">Vertrieb</t>
  </si>
  <si>
    <t xml:space="preserve">Key Account Manager</t>
  </si>
  <si>
    <t xml:space="preserve">01.03.2019</t>
  </si>
  <si>
    <t xml:space="preserve">-</t>
  </si>
  <si>
    <t xml:space="preserve">Aktiv</t>
  </si>
  <si>
    <t xml:space="preserve">Schmidt, Klaus</t>
  </si>
  <si>
    <t xml:space="preserve">Produktion</t>
  </si>
  <si>
    <t xml:space="preserve">Maschinenführer</t>
  </si>
  <si>
    <t xml:space="preserve">15.06.2018</t>
  </si>
  <si>
    <t xml:space="preserve">Weber, Lisa</t>
  </si>
  <si>
    <t xml:space="preserve">Finance/Controlling</t>
  </si>
  <si>
    <t xml:space="preserve">Junior Controller</t>
  </si>
  <si>
    <t xml:space="preserve">01.09.2022</t>
  </si>
  <si>
    <t xml:space="preserve">Fischer, Tom</t>
  </si>
  <si>
    <t xml:space="preserve">IT</t>
  </si>
  <si>
    <t xml:space="preserve">Systemadministrator</t>
  </si>
  <si>
    <t xml:space="preserve">01.01.2021</t>
  </si>
  <si>
    <t xml:space="preserve">Becker, Sara</t>
  </si>
  <si>
    <t xml:space="preserve">HR</t>
  </si>
  <si>
    <t xml:space="preserve">HR-Referentin</t>
  </si>
  <si>
    <t xml:space="preserve">01.04.2020</t>
  </si>
  <si>
    <t xml:space="preserve">31.12.2025</t>
  </si>
  <si>
    <t xml:space="preserve">Befristet</t>
  </si>
  <si>
    <t xml:space="preserve">Hoffmann, Jan</t>
  </si>
  <si>
    <t xml:space="preserve">Marketing</t>
  </si>
  <si>
    <t xml:space="preserve">Marketing Manager</t>
  </si>
  <si>
    <t xml:space="preserve">15.02.2017</t>
  </si>
  <si>
    <t xml:space="preserve">Koch, Petra</t>
  </si>
  <si>
    <t xml:space="preserve">Logistik</t>
  </si>
  <si>
    <t xml:space="preserve">Lagerleiterin</t>
  </si>
  <si>
    <t xml:space="preserve">01.07.2016</t>
  </si>
  <si>
    <t xml:space="preserve">Bauer, Marc</t>
  </si>
  <si>
    <t xml:space="preserve">Einkauf</t>
  </si>
  <si>
    <t xml:space="preserve">Einkäufer</t>
  </si>
  <si>
    <t xml:space="preserve">01.10.2023</t>
  </si>
  <si>
    <t xml:space="preserve">Wolf, Nina</t>
  </si>
  <si>
    <t xml:space="preserve">Geschäftsführung</t>
  </si>
  <si>
    <t xml:space="preserve">Assistenz GF</t>
  </si>
  <si>
    <t xml:space="preserve">01.05.2015</t>
  </si>
  <si>
    <t xml:space="preserve">Neumann, Felix</t>
  </si>
  <si>
    <t xml:space="preserve">Vertriebsinnendienst</t>
  </si>
  <si>
    <t xml:space="preserve">15.11.2021</t>
  </si>
  <si>
    <t xml:space="preserve">Summen / Ist-Bestand</t>
  </si>
  <si>
    <t xml:space="preserve">Headcount (Anzahl Köpfe)</t>
  </si>
  <si>
    <t xml:space="preserve">FTE gesamt</t>
  </si>
  <si>
    <t xml:space="preserve">Bruttogehalt gesamt (mtl.)</t>
  </si>
  <si>
    <t xml:space="preserve">AG-Gesamtkosten gesamt (mtl.)</t>
  </si>
  <si>
    <t xml:space="preserve">FTE- &amp; Kapazitätsrechner – Interaktive Berechnung</t>
  </si>
  <si>
    <t xml:space="preserve">Eingabeparameter (blau = änderbar)</t>
  </si>
  <si>
    <t xml:space="preserve">Parameter</t>
  </si>
  <si>
    <t xml:space="preserve">Wert</t>
  </si>
  <si>
    <t xml:space="preserve">Einheit</t>
  </si>
  <si>
    <t xml:space="preserve">Quelle / Hinweis</t>
  </si>
  <si>
    <t xml:space="preserve">Geplantes Arbeitsvolumen (Std./Monat)</t>
  </si>
  <si>
    <t xml:space="preserve">Aus Auftragsplanung / Kapazitätsplanung</t>
  </si>
  <si>
    <t xml:space="preserve">Reguläre Vollzeit-Monatsstunden</t>
  </si>
  <si>
    <t xml:space="preserve">Ausfallquote gesamt (Urlaub, Krankheit)</t>
  </si>
  <si>
    <t xml:space="preserve">Netto-Arbeitsstunden/MA/Monat (Brutto × (1-Ausfallquote))</t>
  </si>
  <si>
    <t xml:space="preserve">Formel → berechnet</t>
  </si>
  <si>
    <t xml:space="preserve">Benötigte FTE (Brutto, inkl. Ausfälle)</t>
  </si>
  <si>
    <t xml:space="preserve">Benötigte FTE (Netto, reine Kapazität)</t>
  </si>
  <si>
    <t xml:space="preserve">📊  ERGEBNIS:  Benötigte Kapazität (Brutto-FTE)</t>
  </si>
  <si>
    <t xml:space="preserve">Formel:  Benötigte FTE (Brutto) = Geplantes Arbeitsvolumen (Std./Monat) ÷ [Reguläre Vollzeit-Monatsstunden × (1 – Ausfallquote)]
Beispiel: 2.000 Std. ÷ [160 Std. × (1 – 15 %)] = 2.000 ÷ 136 ≈ 14,71 FTE</t>
  </si>
  <si>
    <t xml:space="preserve">FTE-Berechnung pro Mitarbeiter (Beispieltabelle)</t>
  </si>
  <si>
    <t xml:space="preserve">Mitarbeiter</t>
  </si>
  <si>
    <t xml:space="preserve">Vollzeit-Std./Woche
(Referenz)</t>
  </si>
  <si>
    <t xml:space="preserve">Netto-Kapazität/Jahr
(Std.)</t>
  </si>
  <si>
    <t xml:space="preserve">GESAMT</t>
  </si>
  <si>
    <t xml:space="preserve">Personalbedarfsplanung (Soll-Planung) – FTE pro Abteilung &amp; Monat</t>
  </si>
  <si>
    <t xml:space="preserve">Planungsjahr:</t>
  </si>
  <si>
    <t xml:space="preserve">FTE-Bedarf (Soll) – Geplante Vollzeitäquivalente</t>
  </si>
  <si>
    <t xml:space="preserve">Jahres-Ø</t>
  </si>
  <si>
    <t xml:space="preserve">Geschäftsführer</t>
  </si>
  <si>
    <t xml:space="preserve">Key Account / Inside Sales</t>
  </si>
  <si>
    <t xml:space="preserve">Marketing Manager / Koordinator</t>
  </si>
  <si>
    <t xml:space="preserve">Maschinenführer / Facharbeiter</t>
  </si>
  <si>
    <t xml:space="preserve">Entwickler / Systemadmin</t>
  </si>
  <si>
    <t xml:space="preserve">Controller / Buchhalter</t>
  </si>
  <si>
    <t xml:space="preserve">HR-Referent / Recruiter</t>
  </si>
  <si>
    <t xml:space="preserve">Lagerleiter / Fahrer</t>
  </si>
  <si>
    <t xml:space="preserve">Gesamt-FTE-Bedarf (Soll)</t>
  </si>
  <si>
    <t xml:space="preserve">Summe FTE</t>
  </si>
  <si>
    <t xml:space="preserve">Kostenhochrechnung (Soll) – Personalkostenplanung</t>
  </si>
  <si>
    <t xml:space="preserve">Jahressumme</t>
  </si>
  <si>
    <t xml:space="preserve">Gesamtkosten AG</t>
  </si>
  <si>
    <t xml:space="preserve">Gap-Analyse: Ist-FTE vs. Soll-FTE – Unter-/Überdeckung je Monat</t>
  </si>
  <si>
    <t xml:space="preserve">Legende:  Grün = Überkapazität (Ist &gt; Soll)  |  Rot = Unterdeckung (Soll &gt; Ist)  |  Grau = Ausgeglichen</t>
  </si>
  <si>
    <t xml:space="preserve">Ist-FTE je Abteilung (aus Stammdaten)</t>
  </si>
  <si>
    <t xml:space="preserve">IST gesamt</t>
  </si>
  <si>
    <t xml:space="preserve">Soll-FTE je Abteilung (aus Bedarfsplanung)</t>
  </si>
  <si>
    <t xml:space="preserve">SOLL gesamt</t>
  </si>
  <si>
    <t xml:space="preserve">GAP = IST – SOLL  (+ = Überkapazität / – = Unterdeckung)</t>
  </si>
  <si>
    <t xml:space="preserve">Handlungsbedarf</t>
  </si>
  <si>
    <t xml:space="preserve">GESAMT-GAP</t>
  </si>
  <si>
    <t xml:space="preserve">Recruiting-Pipeline – Geplante Eintritte &amp; Lead Times</t>
  </si>
  <si>
    <t xml:space="preserve">Offene Stellen &amp; geplante Besetzung (inkl. Lead Time Recruiting)</t>
  </si>
  <si>
    <t xml:space="preserve">Position / Stelle</t>
  </si>
  <si>
    <t xml:space="preserve">Startdatum
(geplant)</t>
  </si>
  <si>
    <t xml:space="preserve">Lead Time
(Monate)</t>
  </si>
  <si>
    <t xml:space="preserve">Ausschreibung
ab</t>
  </si>
  <si>
    <t xml:space="preserve">Monatliche
Kosten AG (€)</t>
  </si>
  <si>
    <t xml:space="preserve">Verantwortlich</t>
  </si>
  <si>
    <t xml:space="preserve">Notizen</t>
  </si>
  <si>
    <t xml:space="preserve">01.04.2025</t>
  </si>
  <si>
    <t xml:space="preserve">In Ausschreibung</t>
  </si>
  <si>
    <t xml:space="preserve">GF / Vertriebsleiter</t>
  </si>
  <si>
    <t xml:space="preserve">Maschinenführer CNC</t>
  </si>
  <si>
    <t xml:space="preserve">01.05.2025</t>
  </si>
  <si>
    <t xml:space="preserve">Offen</t>
  </si>
  <si>
    <t xml:space="preserve">Produktionsleiter</t>
  </si>
  <si>
    <t xml:space="preserve">Digital Marketing Mgr.</t>
  </si>
  <si>
    <t xml:space="preserve">01.06.2025</t>
  </si>
  <si>
    <t xml:space="preserve">CMO</t>
  </si>
  <si>
    <t xml:space="preserve">Senior Developer</t>
  </si>
  <si>
    <t xml:space="preserve">01.03.2025</t>
  </si>
  <si>
    <t xml:space="preserve">Interview-Phase</t>
  </si>
  <si>
    <t xml:space="preserve">IT-Leiter</t>
  </si>
  <si>
    <t xml:space="preserve">HR-Business Partner</t>
  </si>
  <si>
    <t xml:space="preserve">01.07.2025</t>
  </si>
  <si>
    <t xml:space="preserve">HR-Leiter</t>
  </si>
  <si>
    <t xml:space="preserve">Zusammenfassung Pipeline</t>
  </si>
  <si>
    <t xml:space="preserve">Offene Stellen (Anzahl)</t>
  </si>
  <si>
    <t xml:space="preserve">Monatliche Zusatzkosten AG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</si>
</sst>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#,##0;\(#,##0\);\-"/>
    <numFmt numFmtId="167" formatCode="0.00;\(0.00\);\-"/>
    <numFmt numFmtId="168" formatCode="#,##0&quot; €&quot;;\(#,##0&quot; €)&quot;;\-"/>
    <numFmt numFmtId="169" formatCode="\+0.00;\-0.00;\-"/>
    <numFmt numFmtId="170" formatCode="#,##0.0;\(#,##0.0\);\-"/>
    <numFmt numFmtId="171" formatCode="0.0%"/>
    <numFmt numFmtId="172" formatCode="0.00\x"/>
    <numFmt numFmtId="173" formatCode="0%"/>
    <numFmt numFmtId="174" formatCode="0.00&quot; FTE&quot;"/>
    <numFmt numFmtId="175" formatCode="dd\.mm\.yyyy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8"/>
      <color rgb="FF073763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2D3748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2D3748"/>
      <name val="Arial"/>
      <family val="0"/>
      <charset val="1"/>
    </font>
    <font>
      <sz val="10"/>
      <color rgb="FF4A5568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10"/>
      <color rgb="FF999999"/>
      <name val="Arial"/>
      <family val="0"/>
      <charset val="1"/>
    </font>
    <font>
      <i val="true"/>
      <sz val="9"/>
      <color rgb="FF4A5568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i val="true"/>
      <sz val="10"/>
      <color rgb="FF4A5568"/>
      <name val="Arial"/>
      <family val="0"/>
      <charset val="1"/>
    </font>
    <font>
      <i val="true"/>
      <sz val="10"/>
      <color rgb="FF008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26"/>
      <color rgb="FF073763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73763"/>
      <name val="Arial"/>
      <family val="0"/>
      <charset val="1"/>
    </font>
    <font>
      <b val="true"/>
      <sz val="12"/>
      <color rgb="FF008000"/>
      <name val="Arial"/>
      <family val="0"/>
      <charset val="1"/>
    </font>
    <font>
      <b val="true"/>
      <sz val="11"/>
      <color rgb="FF073763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4"/>
      <color rgb="FF073763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73763"/>
        <bgColor rgb="FF2D3748"/>
      </patternFill>
    </fill>
    <fill>
      <patternFill patternType="solid">
        <fgColor rgb="FF2B6CB0"/>
        <bgColor rgb="FF3182CE"/>
      </patternFill>
    </fill>
    <fill>
      <patternFill patternType="solid">
        <fgColor rgb="FF3182CE"/>
        <bgColor rgb="FF2B6CB0"/>
      </patternFill>
    </fill>
    <fill>
      <patternFill patternType="solid">
        <fgColor rgb="FF4299E1"/>
        <bgColor rgb="FF3182CE"/>
      </patternFill>
    </fill>
    <fill>
      <patternFill patternType="solid">
        <fgColor rgb="FF63B3ED"/>
        <bgColor rgb="FF4299E1"/>
      </patternFill>
    </fill>
    <fill>
      <patternFill patternType="solid">
        <fgColor rgb="FFEBF8FF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FFF9C4"/>
        <bgColor rgb="FFFFFF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  <border diagonalUp="false" diagonalDown="false">
      <left style="thin">
        <color rgb="FFCBD5E0"/>
      </left>
      <right/>
      <top style="thin">
        <color rgb="FFCBD5E0"/>
      </top>
      <bottom style="thin">
        <color rgb="FFCBD5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2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BF8FF"/>
      <rgbColor rgb="FF660066"/>
      <rgbColor rgb="FFFF8080"/>
      <rgbColor rgb="FF2B6CB0"/>
      <rgbColor rgb="FFCBD5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CCFFCC"/>
      <rgbColor rgb="FFFFFF99"/>
      <rgbColor rgb="FF99CCFF"/>
      <rgbColor rgb="FFFF99CC"/>
      <rgbColor rgb="FFCC99FF"/>
      <rgbColor rgb="FFFFCC99"/>
      <rgbColor rgb="FF3182CE"/>
      <rgbColor rgb="FF63B3ED"/>
      <rgbColor rgb="FF99CC00"/>
      <rgbColor rgb="FFFFCC00"/>
      <rgbColor rgb="FFFF9900"/>
      <rgbColor rgb="FFFF6600"/>
      <rgbColor rgb="FF4A5568"/>
      <rgbColor rgb="FF999999"/>
      <rgbColor rgb="FF073763"/>
      <rgbColor rgb="FF4299E1"/>
      <rgbColor rgb="FF003300"/>
      <rgbColor rgb="FF333300"/>
      <rgbColor rgb="FF993300"/>
      <rgbColor rgb="FF993366"/>
      <rgbColor rgb="FF333399"/>
      <rgbColor rgb="FF2D374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7" min="3" style="0" width="22"/>
  </cols>
  <sheetData>
    <row r="1" customFormat="false" ht="49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3" t="n">
        <f aca="false">Parameter!B8</f>
        <v>2025</v>
      </c>
    </row>
    <row r="3" customFormat="false" ht="12" hidden="false" customHeight="true" outlineLevel="0" collapsed="false"/>
    <row r="4" customFormat="false" ht="27.75" hidden="false" customHeight="true" outlineLevel="0" collapsed="false">
      <c r="B4" s="4" t="s">
        <v>2</v>
      </c>
      <c r="C4" s="5" t="s">
        <v>3</v>
      </c>
      <c r="D4" s="6" t="s">
        <v>4</v>
      </c>
      <c r="E4" s="6" t="s">
        <v>5</v>
      </c>
      <c r="F4" s="7" t="s">
        <v>6</v>
      </c>
      <c r="G4" s="8" t="s">
        <v>7</v>
      </c>
    </row>
    <row r="5" customFormat="false" ht="36" hidden="false" customHeight="true" outlineLevel="0" collapsed="false">
      <c r="B5" s="9" t="n">
        <f aca="false">'Stammdaten (Ist-Bestand)'!B17</f>
        <v>0</v>
      </c>
      <c r="C5" s="10" t="n">
        <f aca="false">'Stammdaten (Ist-Bestand)'!E17</f>
        <v>0</v>
      </c>
      <c r="D5" s="11" t="n">
        <f aca="false">'Stammdaten (Ist-Bestand)'!K17</f>
        <v>0</v>
      </c>
      <c r="E5" s="10" t="n">
        <f aca="false">'Bedarfsplanung (Soll)'!P17</f>
        <v>18.0833333333333</v>
      </c>
      <c r="F5" s="9" t="n">
        <f aca="false">'Recruiting-Pipeline'!B12</f>
        <v>0</v>
      </c>
      <c r="G5" s="10" t="n">
        <f aca="false">'Recruiting-Pipeline'!E12</f>
        <v>0</v>
      </c>
    </row>
    <row r="6" customFormat="false" ht="13.5" hidden="false" customHeight="true" outlineLevel="0" collapsed="false"/>
    <row r="7" customFormat="false" ht="12" hidden="false" customHeight="true" outlineLevel="0" collapsed="false"/>
    <row r="8" customFormat="false" ht="21.75" hidden="false" customHeight="true" outlineLevel="0" collapsed="false">
      <c r="A8" s="12" t="s">
        <v>8</v>
      </c>
      <c r="B8" s="12"/>
      <c r="C8" s="12"/>
      <c r="D8" s="12"/>
      <c r="E8" s="12"/>
      <c r="F8" s="12"/>
      <c r="G8" s="12"/>
    </row>
    <row r="9" customFormat="false" ht="31.5" hidden="false" customHeight="true" outlineLevel="0" collapsed="false">
      <c r="A9" s="5"/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5" t="s">
        <v>17</v>
      </c>
      <c r="K9" s="5" t="s">
        <v>18</v>
      </c>
      <c r="L9" s="5" t="s">
        <v>19</v>
      </c>
      <c r="M9" s="5" t="s">
        <v>20</v>
      </c>
      <c r="N9" s="5" t="s">
        <v>21</v>
      </c>
    </row>
    <row r="10" customFormat="false" ht="19.5" hidden="false" customHeight="true" outlineLevel="0" collapsed="false">
      <c r="B10" s="13" t="s">
        <v>22</v>
      </c>
      <c r="C10" s="14" t="n">
        <f aca="false">'Bedarfsplanung (Soll)'!D17</f>
        <v>16.5</v>
      </c>
      <c r="D10" s="14" t="n">
        <f aca="false">'Bedarfsplanung (Soll)'!E17</f>
        <v>16.5</v>
      </c>
      <c r="E10" s="14" t="n">
        <f aca="false">'Bedarfsplanung (Soll)'!F17</f>
        <v>16.5</v>
      </c>
      <c r="F10" s="14" t="n">
        <f aca="false">'Bedarfsplanung (Soll)'!G17</f>
        <v>18.5</v>
      </c>
      <c r="G10" s="14" t="n">
        <f aca="false">'Bedarfsplanung (Soll)'!H17</f>
        <v>18.5</v>
      </c>
      <c r="H10" s="14" t="n">
        <f aca="false">'Bedarfsplanung (Soll)'!I17</f>
        <v>18.5</v>
      </c>
      <c r="I10" s="14" t="n">
        <f aca="false">'Bedarfsplanung (Soll)'!J17</f>
        <v>16.5</v>
      </c>
      <c r="J10" s="14" t="n">
        <f aca="false">'Bedarfsplanung (Soll)'!K17</f>
        <v>16.5</v>
      </c>
      <c r="K10" s="14" t="n">
        <f aca="false">'Bedarfsplanung (Soll)'!L17</f>
        <v>19.5</v>
      </c>
      <c r="L10" s="14" t="n">
        <f aca="false">'Bedarfsplanung (Soll)'!M17</f>
        <v>19.5</v>
      </c>
      <c r="M10" s="14" t="n">
        <f aca="false">'Bedarfsplanung (Soll)'!N17</f>
        <v>20</v>
      </c>
      <c r="N10" s="14" t="n">
        <f aca="false">'Bedarfsplanung (Soll)'!O17</f>
        <v>20</v>
      </c>
    </row>
    <row r="11" customFormat="false" ht="19.5" hidden="false" customHeight="true" outlineLevel="0" collapsed="false">
      <c r="B11" s="15" t="s">
        <v>23</v>
      </c>
      <c r="C11" s="16" t="n">
        <f aca="false">'Gap-Analyse'!C16</f>
        <v>9.25</v>
      </c>
      <c r="D11" s="16" t="n">
        <f aca="false">'Gap-Analyse'!D16</f>
        <v>9.25</v>
      </c>
      <c r="E11" s="16" t="n">
        <f aca="false">'Gap-Analyse'!E16</f>
        <v>9.25</v>
      </c>
      <c r="F11" s="16" t="n">
        <f aca="false">'Gap-Analyse'!F16</f>
        <v>9.25</v>
      </c>
      <c r="G11" s="16" t="n">
        <f aca="false">'Gap-Analyse'!G16</f>
        <v>9.25</v>
      </c>
      <c r="H11" s="16" t="n">
        <f aca="false">'Gap-Analyse'!H16</f>
        <v>9.25</v>
      </c>
      <c r="I11" s="16" t="n">
        <f aca="false">'Gap-Analyse'!I16</f>
        <v>9.25</v>
      </c>
      <c r="J11" s="16" t="n">
        <f aca="false">'Gap-Analyse'!J16</f>
        <v>9.25</v>
      </c>
      <c r="K11" s="16" t="n">
        <f aca="false">'Gap-Analyse'!K16</f>
        <v>9.25</v>
      </c>
      <c r="L11" s="16" t="n">
        <f aca="false">'Gap-Analyse'!L16</f>
        <v>9.25</v>
      </c>
      <c r="M11" s="16" t="n">
        <f aca="false">'Gap-Analyse'!M16</f>
        <v>9.25</v>
      </c>
      <c r="N11" s="16" t="n">
        <f aca="false">'Gap-Analyse'!N16</f>
        <v>9.25</v>
      </c>
    </row>
    <row r="12" customFormat="false" ht="19.5" hidden="false" customHeight="true" outlineLevel="0" collapsed="false">
      <c r="B12" s="13" t="s">
        <v>24</v>
      </c>
      <c r="C12" s="17" t="n">
        <f aca="false">'Gap-Analyse'!C42</f>
        <v>-7.25</v>
      </c>
      <c r="D12" s="17" t="n">
        <f aca="false">'Gap-Analyse'!D42</f>
        <v>-7.25</v>
      </c>
      <c r="E12" s="17" t="n">
        <f aca="false">'Gap-Analyse'!E42</f>
        <v>-7.25</v>
      </c>
      <c r="F12" s="17" t="n">
        <f aca="false">'Gap-Analyse'!F42</f>
        <v>-9.25</v>
      </c>
      <c r="G12" s="17" t="n">
        <f aca="false">'Gap-Analyse'!G42</f>
        <v>-9.25</v>
      </c>
      <c r="H12" s="17" t="n">
        <f aca="false">'Gap-Analyse'!H42</f>
        <v>-9.25</v>
      </c>
      <c r="I12" s="17" t="n">
        <f aca="false">'Gap-Analyse'!I42</f>
        <v>-7.25</v>
      </c>
      <c r="J12" s="17" t="n">
        <f aca="false">'Gap-Analyse'!J42</f>
        <v>-7.25</v>
      </c>
      <c r="K12" s="17" t="n">
        <f aca="false">'Gap-Analyse'!K42</f>
        <v>-10.25</v>
      </c>
      <c r="L12" s="17" t="n">
        <f aca="false">'Gap-Analyse'!L42</f>
        <v>-10.25</v>
      </c>
      <c r="M12" s="17" t="n">
        <f aca="false">'Gap-Analyse'!M42</f>
        <v>-10.75</v>
      </c>
      <c r="N12" s="17" t="n">
        <f aca="false">'Gap-Analyse'!N42</f>
        <v>-10.75</v>
      </c>
    </row>
    <row r="13" customFormat="false" ht="19.5" hidden="false" customHeight="true" outlineLevel="0" collapsed="false">
      <c r="B13" s="15" t="s">
        <v>25</v>
      </c>
      <c r="C13" s="18" t="n">
        <f aca="false">'Bedarfsplanung (Soll)'!D31</f>
        <v>92815.5</v>
      </c>
      <c r="D13" s="18" t="n">
        <f aca="false">'Bedarfsplanung (Soll)'!E31</f>
        <v>92815.5</v>
      </c>
      <c r="E13" s="18" t="n">
        <f aca="false">'Bedarfsplanung (Soll)'!F31</f>
        <v>92815.5</v>
      </c>
      <c r="F13" s="18" t="n">
        <f aca="false">'Bedarfsplanung (Soll)'!G31</f>
        <v>102813</v>
      </c>
      <c r="G13" s="18" t="n">
        <f aca="false">'Bedarfsplanung (Soll)'!H31</f>
        <v>102813</v>
      </c>
      <c r="H13" s="18" t="n">
        <f aca="false">'Bedarfsplanung (Soll)'!I31</f>
        <v>102813</v>
      </c>
      <c r="I13" s="18" t="n">
        <f aca="false">'Bedarfsplanung (Soll)'!J31</f>
        <v>92815.5</v>
      </c>
      <c r="J13" s="18" t="n">
        <f aca="false">'Bedarfsplanung (Soll)'!K31</f>
        <v>92815.5</v>
      </c>
      <c r="K13" s="18" t="n">
        <f aca="false">'Bedarfsplanung (Soll)'!L31</f>
        <v>108618</v>
      </c>
      <c r="L13" s="18" t="n">
        <f aca="false">'Bedarfsplanung (Soll)'!M31</f>
        <v>108618</v>
      </c>
      <c r="M13" s="18" t="n">
        <f aca="false">'Bedarfsplanung (Soll)'!N31</f>
        <v>111327</v>
      </c>
      <c r="N13" s="18" t="n">
        <f aca="false">'Bedarfsplanung (Soll)'!O31</f>
        <v>111327</v>
      </c>
    </row>
    <row r="14" customFormat="false" ht="12" hidden="false" customHeight="true" outlineLevel="0" collapsed="false"/>
    <row r="15" customFormat="false" ht="21.75" hidden="false" customHeight="true" outlineLevel="0" collapsed="false">
      <c r="A15" s="12" t="s">
        <v>26</v>
      </c>
      <c r="B15" s="12"/>
      <c r="C15" s="12"/>
      <c r="D15" s="12"/>
      <c r="E15" s="12"/>
      <c r="F15" s="12"/>
      <c r="G15" s="12"/>
    </row>
    <row r="16" customFormat="false" ht="21.75" hidden="false" customHeight="true" outlineLevel="0" collapsed="false">
      <c r="A16" s="5"/>
      <c r="B16" s="5" t="s">
        <v>27</v>
      </c>
      <c r="C16" s="5" t="s">
        <v>28</v>
      </c>
      <c r="D16" s="5" t="s">
        <v>29</v>
      </c>
      <c r="E16" s="5"/>
      <c r="F16" s="5"/>
      <c r="G16" s="5"/>
    </row>
    <row r="17" customFormat="false" ht="18" hidden="false" customHeight="true" outlineLevel="0" collapsed="false">
      <c r="B17" s="19" t="s">
        <v>30</v>
      </c>
      <c r="C17" s="15" t="s">
        <v>31</v>
      </c>
      <c r="D17" s="20" t="s">
        <v>32</v>
      </c>
      <c r="E17" s="20"/>
      <c r="F17" s="20"/>
      <c r="G17" s="20"/>
    </row>
    <row r="18" customFormat="false" ht="18" hidden="false" customHeight="true" outlineLevel="0" collapsed="false">
      <c r="B18" s="21" t="s">
        <v>30</v>
      </c>
      <c r="C18" s="13" t="s">
        <v>33</v>
      </c>
      <c r="D18" s="22" t="s">
        <v>34</v>
      </c>
      <c r="E18" s="22"/>
      <c r="F18" s="22"/>
      <c r="G18" s="22"/>
    </row>
    <row r="19" customFormat="false" ht="18" hidden="false" customHeight="true" outlineLevel="0" collapsed="false">
      <c r="B19" s="19" t="s">
        <v>30</v>
      </c>
      <c r="C19" s="15" t="s">
        <v>35</v>
      </c>
      <c r="D19" s="20" t="s">
        <v>36</v>
      </c>
      <c r="E19" s="20"/>
      <c r="F19" s="20"/>
      <c r="G19" s="20"/>
    </row>
    <row r="20" customFormat="false" ht="18" hidden="false" customHeight="true" outlineLevel="0" collapsed="false">
      <c r="B20" s="21" t="s">
        <v>37</v>
      </c>
      <c r="C20" s="13" t="s">
        <v>38</v>
      </c>
      <c r="D20" s="22" t="s">
        <v>39</v>
      </c>
      <c r="E20" s="22"/>
      <c r="F20" s="22"/>
      <c r="G20" s="22"/>
    </row>
    <row r="21" customFormat="false" ht="18" hidden="false" customHeight="true" outlineLevel="0" collapsed="false">
      <c r="B21" s="19" t="s">
        <v>37</v>
      </c>
      <c r="C21" s="15" t="s">
        <v>40</v>
      </c>
      <c r="D21" s="20" t="s">
        <v>41</v>
      </c>
      <c r="E21" s="20"/>
      <c r="F21" s="20"/>
      <c r="G21" s="20"/>
    </row>
    <row r="22" customFormat="false" ht="18" hidden="false" customHeight="true" outlineLevel="0" collapsed="false">
      <c r="B22" s="21" t="s">
        <v>37</v>
      </c>
      <c r="C22" s="13" t="s">
        <v>42</v>
      </c>
      <c r="D22" s="22" t="s">
        <v>43</v>
      </c>
      <c r="E22" s="22"/>
      <c r="F22" s="22"/>
      <c r="G22" s="22"/>
    </row>
    <row r="24" customFormat="false" ht="12" hidden="false" customHeight="true" outlineLevel="0" collapsed="false"/>
    <row r="25" customFormat="false" ht="24" hidden="false" customHeight="true" outlineLevel="0" collapsed="false">
      <c r="A25" s="23" t="s">
        <v>44</v>
      </c>
      <c r="B25" s="23"/>
      <c r="C25" s="23"/>
      <c r="D25" s="23"/>
      <c r="E25" s="23"/>
      <c r="F25" s="23"/>
      <c r="G25" s="23"/>
    </row>
  </sheetData>
  <mergeCells count="11">
    <mergeCell ref="A1:G1"/>
    <mergeCell ref="A2:F2"/>
    <mergeCell ref="A8:G8"/>
    <mergeCell ref="A15:G15"/>
    <mergeCell ref="D17:G17"/>
    <mergeCell ref="D18:G18"/>
    <mergeCell ref="D19:G19"/>
    <mergeCell ref="D20:G20"/>
    <mergeCell ref="D21:G21"/>
    <mergeCell ref="D22:G22"/>
    <mergeCell ref="A25:G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8"/>
    <col collapsed="false" customWidth="true" hidden="false" outlineLevel="0" max="3" min="3" style="0" width="28"/>
    <col collapsed="false" customWidth="true" hidden="false" outlineLevel="0" max="4" min="4" style="0" width="14"/>
  </cols>
  <sheetData>
    <row r="1" customFormat="false" ht="36" hidden="false" customHeight="true" outlineLevel="0" collapsed="false">
      <c r="A1" s="24" t="s">
        <v>45</v>
      </c>
      <c r="B1" s="24"/>
      <c r="C1" s="24"/>
      <c r="D1" s="24"/>
    </row>
    <row r="2" customFormat="false" ht="7.5" hidden="false" customHeight="true" outlineLevel="0" collapsed="false"/>
    <row r="3" customFormat="false" ht="21.75" hidden="false" customHeight="true" outlineLevel="0" collapsed="false">
      <c r="A3" s="12" t="s">
        <v>46</v>
      </c>
      <c r="B3" s="12"/>
      <c r="C3" s="12"/>
      <c r="D3" s="12"/>
    </row>
    <row r="4" customFormat="false" ht="18" hidden="false" customHeight="true" outlineLevel="0" collapsed="false">
      <c r="A4" s="25" t="s">
        <v>47</v>
      </c>
      <c r="B4" s="26" t="n">
        <v>40</v>
      </c>
      <c r="C4" s="27" t="s">
        <v>48</v>
      </c>
      <c r="D4" s="28" t="s">
        <v>49</v>
      </c>
    </row>
    <row r="5" customFormat="false" ht="18" hidden="false" customHeight="true" outlineLevel="0" collapsed="false">
      <c r="A5" s="29" t="s">
        <v>50</v>
      </c>
      <c r="B5" s="30" t="n">
        <v>160</v>
      </c>
      <c r="C5" s="31" t="s">
        <v>51</v>
      </c>
      <c r="D5" s="32" t="s">
        <v>49</v>
      </c>
    </row>
    <row r="6" customFormat="false" ht="18" hidden="false" customHeight="true" outlineLevel="0" collapsed="false">
      <c r="A6" s="25" t="s">
        <v>52</v>
      </c>
      <c r="B6" s="26" t="n">
        <v>253</v>
      </c>
      <c r="C6" s="27" t="s">
        <v>53</v>
      </c>
      <c r="D6" s="28" t="s">
        <v>49</v>
      </c>
    </row>
    <row r="7" customFormat="false" ht="18" hidden="false" customHeight="true" outlineLevel="0" collapsed="false">
      <c r="A7" s="29" t="s">
        <v>54</v>
      </c>
      <c r="B7" s="30" t="n">
        <v>21.1</v>
      </c>
      <c r="C7" s="31" t="s">
        <v>53</v>
      </c>
      <c r="D7" s="32" t="s">
        <v>49</v>
      </c>
    </row>
    <row r="8" customFormat="false" ht="18" hidden="false" customHeight="true" outlineLevel="0" collapsed="false">
      <c r="A8" s="25" t="s">
        <v>55</v>
      </c>
      <c r="B8" s="26" t="n">
        <v>2025</v>
      </c>
      <c r="C8" s="27" t="s">
        <v>56</v>
      </c>
      <c r="D8" s="28" t="s">
        <v>49</v>
      </c>
    </row>
    <row r="9" customFormat="false" ht="7.5" hidden="false" customHeight="true" outlineLevel="0" collapsed="false"/>
    <row r="10" customFormat="false" ht="21.75" hidden="false" customHeight="true" outlineLevel="0" collapsed="false">
      <c r="A10" s="12" t="s">
        <v>57</v>
      </c>
      <c r="B10" s="12"/>
      <c r="C10" s="12"/>
      <c r="D10" s="12"/>
    </row>
    <row r="11" customFormat="false" ht="18" hidden="false" customHeight="true" outlineLevel="0" collapsed="false">
      <c r="A11" s="29" t="s">
        <v>58</v>
      </c>
      <c r="B11" s="30" t="n">
        <v>30</v>
      </c>
      <c r="C11" s="31" t="s">
        <v>53</v>
      </c>
      <c r="D11" s="32" t="s">
        <v>49</v>
      </c>
    </row>
    <row r="12" customFormat="false" ht="18" hidden="false" customHeight="true" outlineLevel="0" collapsed="false">
      <c r="A12" s="25" t="s">
        <v>59</v>
      </c>
      <c r="B12" s="26" t="n">
        <v>10</v>
      </c>
      <c r="C12" s="27" t="s">
        <v>53</v>
      </c>
      <c r="D12" s="28" t="s">
        <v>49</v>
      </c>
    </row>
    <row r="13" customFormat="false" ht="18" hidden="false" customHeight="true" outlineLevel="0" collapsed="false">
      <c r="A13" s="29" t="s">
        <v>60</v>
      </c>
      <c r="B13" s="30" t="n">
        <v>12</v>
      </c>
      <c r="C13" s="31" t="s">
        <v>53</v>
      </c>
      <c r="D13" s="32" t="s">
        <v>49</v>
      </c>
    </row>
    <row r="14" customFormat="false" ht="18" hidden="false" customHeight="true" outlineLevel="0" collapsed="false">
      <c r="A14" s="25" t="s">
        <v>61</v>
      </c>
      <c r="B14" s="26" t="n">
        <v>3</v>
      </c>
      <c r="C14" s="27" t="s">
        <v>53</v>
      </c>
      <c r="D14" s="28" t="s">
        <v>49</v>
      </c>
    </row>
    <row r="15" customFormat="false" ht="18" hidden="false" customHeight="true" outlineLevel="0" collapsed="false">
      <c r="A15" s="29" t="s">
        <v>62</v>
      </c>
      <c r="B15" s="33" t="n">
        <f aca="false">(B11+B12+B13+B14)/B6</f>
        <v>0.217391304347826</v>
      </c>
      <c r="C15" s="31" t="s">
        <v>63</v>
      </c>
      <c r="D15" s="32" t="s">
        <v>64</v>
      </c>
    </row>
    <row r="16" customFormat="false" ht="18" hidden="false" customHeight="true" outlineLevel="0" collapsed="false">
      <c r="A16" s="25" t="s">
        <v>65</v>
      </c>
      <c r="B16" s="34" t="n">
        <f aca="false">B6-B11-B12-B13-B14</f>
        <v>198</v>
      </c>
      <c r="C16" s="27" t="s">
        <v>53</v>
      </c>
      <c r="D16" s="28" t="s">
        <v>64</v>
      </c>
    </row>
    <row r="17" customFormat="false" ht="18" hidden="false" customHeight="true" outlineLevel="0" collapsed="false">
      <c r="A17" s="29" t="s">
        <v>66</v>
      </c>
      <c r="B17" s="35" t="n">
        <f aca="false">B16*B4</f>
        <v>7920</v>
      </c>
      <c r="C17" s="31" t="s">
        <v>67</v>
      </c>
      <c r="D17" s="32" t="s">
        <v>64</v>
      </c>
    </row>
    <row r="18" customFormat="false" ht="7.5" hidden="false" customHeight="true" outlineLevel="0" collapsed="false"/>
    <row r="19" customFormat="false" ht="21.75" hidden="false" customHeight="true" outlineLevel="0" collapsed="false">
      <c r="A19" s="12" t="s">
        <v>68</v>
      </c>
      <c r="B19" s="12"/>
      <c r="C19" s="12"/>
      <c r="D19" s="12"/>
    </row>
    <row r="20" customFormat="false" ht="18" hidden="false" customHeight="true" outlineLevel="0" collapsed="false">
      <c r="A20" s="25" t="s">
        <v>69</v>
      </c>
      <c r="B20" s="36" t="n">
        <v>0.21</v>
      </c>
      <c r="C20" s="27" t="s">
        <v>70</v>
      </c>
      <c r="D20" s="28" t="s">
        <v>49</v>
      </c>
    </row>
    <row r="21" customFormat="false" ht="18" hidden="false" customHeight="true" outlineLevel="0" collapsed="false">
      <c r="A21" s="29" t="s">
        <v>71</v>
      </c>
      <c r="B21" s="37" t="n">
        <v>0.04</v>
      </c>
      <c r="C21" s="31" t="s">
        <v>72</v>
      </c>
      <c r="D21" s="32" t="s">
        <v>49</v>
      </c>
    </row>
    <row r="22" customFormat="false" ht="18" hidden="false" customHeight="true" outlineLevel="0" collapsed="false">
      <c r="A22" s="25" t="s">
        <v>73</v>
      </c>
      <c r="B22" s="36" t="n">
        <v>0.08</v>
      </c>
      <c r="C22" s="27" t="s">
        <v>70</v>
      </c>
      <c r="D22" s="28" t="s">
        <v>49</v>
      </c>
    </row>
    <row r="23" customFormat="false" ht="18" hidden="false" customHeight="true" outlineLevel="0" collapsed="false">
      <c r="A23" s="29" t="s">
        <v>74</v>
      </c>
      <c r="B23" s="38" t="n">
        <f aca="false">1+B20+B22</f>
        <v>1.29</v>
      </c>
      <c r="C23" s="31" t="s">
        <v>75</v>
      </c>
      <c r="D23" s="32" t="s">
        <v>64</v>
      </c>
    </row>
    <row r="24" customFormat="false" ht="7.5" hidden="false" customHeight="true" outlineLevel="0" collapsed="false"/>
    <row r="25" customFormat="false" ht="49.5" hidden="false" customHeight="true" outlineLevel="0" collapsed="false">
      <c r="A25" s="39" t="s">
        <v>76</v>
      </c>
      <c r="B25" s="39"/>
      <c r="C25" s="39"/>
      <c r="D25" s="39"/>
    </row>
  </sheetData>
  <mergeCells count="5">
    <mergeCell ref="A1:D1"/>
    <mergeCell ref="A3:D3"/>
    <mergeCell ref="A10:D10"/>
    <mergeCell ref="A19:D19"/>
    <mergeCell ref="A25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15"/>
    <col collapsed="false" customWidth="true" hidden="false" outlineLevel="0" max="4" min="4" style="0" width="22"/>
    <col collapsed="false" customWidth="true" hidden="false" outlineLevel="0" max="6" min="5" style="0" width="16"/>
    <col collapsed="false" customWidth="true" hidden="false" outlineLevel="0" max="8" min="7" style="0" width="14"/>
    <col collapsed="false" customWidth="true" hidden="false" outlineLevel="0" max="10" min="9" style="0" width="16"/>
    <col collapsed="false" customWidth="true" hidden="false" outlineLevel="0" max="12" min="11" style="0" width="14"/>
    <col collapsed="false" customWidth="true" hidden="false" outlineLevel="0" max="13" min="13" style="0" width="22"/>
  </cols>
  <sheetData>
    <row r="1" customFormat="false" ht="36" hidden="false" customHeight="true" outlineLevel="0" collapsed="false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customFormat="false" ht="7.5" hidden="false" customHeight="true" outlineLevel="0" collapsed="false"/>
    <row r="3" customFormat="false" ht="21.75" hidden="false" customHeight="true" outlineLevel="0" collapsed="false">
      <c r="A3" s="40" t="s">
        <v>78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customFormat="false" ht="42" hidden="false" customHeight="true" outlineLevel="0" collapsed="false">
      <c r="A4" s="4" t="s">
        <v>79</v>
      </c>
      <c r="B4" s="4" t="s">
        <v>80</v>
      </c>
      <c r="C4" s="4" t="s">
        <v>81</v>
      </c>
      <c r="D4" s="4" t="s">
        <v>82</v>
      </c>
      <c r="E4" s="4" t="s">
        <v>83</v>
      </c>
      <c r="F4" s="4" t="s">
        <v>84</v>
      </c>
      <c r="G4" s="4" t="s">
        <v>85</v>
      </c>
      <c r="H4" s="4" t="s">
        <v>86</v>
      </c>
      <c r="I4" s="4" t="s">
        <v>87</v>
      </c>
      <c r="J4" s="4" t="s">
        <v>88</v>
      </c>
      <c r="K4" s="4" t="s">
        <v>89</v>
      </c>
      <c r="L4" s="4" t="s">
        <v>90</v>
      </c>
      <c r="M4" s="4" t="s">
        <v>27</v>
      </c>
    </row>
    <row r="5" customFormat="false" ht="18" hidden="false" customHeight="true" outlineLevel="0" collapsed="false">
      <c r="A5" s="41" t="n">
        <v>1</v>
      </c>
      <c r="B5" s="42" t="s">
        <v>91</v>
      </c>
      <c r="C5" s="43" t="s">
        <v>92</v>
      </c>
      <c r="D5" s="43" t="s">
        <v>93</v>
      </c>
      <c r="E5" s="44" t="s">
        <v>94</v>
      </c>
      <c r="F5" s="44" t="s">
        <v>95</v>
      </c>
      <c r="G5" s="45" t="n">
        <v>1</v>
      </c>
      <c r="H5" s="46" t="n">
        <v>40</v>
      </c>
      <c r="I5" s="16" t="n">
        <f aca="false">H5/Parameter!$B$4</f>
        <v>1</v>
      </c>
      <c r="J5" s="47" t="n">
        <v>5200</v>
      </c>
      <c r="K5" s="18" t="n">
        <f aca="false">J5*Parameter!$B$20</f>
        <v>1092</v>
      </c>
      <c r="L5" s="18" t="n">
        <f aca="false">J5*Parameter!$B$23</f>
        <v>6708</v>
      </c>
      <c r="M5" s="44" t="s">
        <v>96</v>
      </c>
    </row>
    <row r="6" customFormat="false" ht="18" hidden="false" customHeight="true" outlineLevel="0" collapsed="false">
      <c r="A6" s="48" t="n">
        <v>2</v>
      </c>
      <c r="B6" s="49" t="s">
        <v>97</v>
      </c>
      <c r="C6" s="50" t="s">
        <v>98</v>
      </c>
      <c r="D6" s="50" t="s">
        <v>99</v>
      </c>
      <c r="E6" s="51" t="s">
        <v>100</v>
      </c>
      <c r="F6" s="51" t="s">
        <v>95</v>
      </c>
      <c r="G6" s="52" t="n">
        <v>1</v>
      </c>
      <c r="H6" s="53" t="n">
        <v>40</v>
      </c>
      <c r="I6" s="14" t="n">
        <f aca="false">H6/Parameter!$B$4</f>
        <v>1</v>
      </c>
      <c r="J6" s="54" t="n">
        <v>3800</v>
      </c>
      <c r="K6" s="55" t="n">
        <f aca="false">J6*Parameter!$B$20</f>
        <v>798</v>
      </c>
      <c r="L6" s="55" t="n">
        <f aca="false">J6*Parameter!$B$23</f>
        <v>4902</v>
      </c>
      <c r="M6" s="51" t="s">
        <v>96</v>
      </c>
    </row>
    <row r="7" customFormat="false" ht="18" hidden="false" customHeight="true" outlineLevel="0" collapsed="false">
      <c r="A7" s="41" t="n">
        <v>3</v>
      </c>
      <c r="B7" s="42" t="s">
        <v>101</v>
      </c>
      <c r="C7" s="43" t="s">
        <v>102</v>
      </c>
      <c r="D7" s="43" t="s">
        <v>103</v>
      </c>
      <c r="E7" s="44" t="s">
        <v>104</v>
      </c>
      <c r="F7" s="44" t="s">
        <v>95</v>
      </c>
      <c r="G7" s="45" t="n">
        <v>0.75</v>
      </c>
      <c r="H7" s="46" t="n">
        <v>30</v>
      </c>
      <c r="I7" s="16" t="n">
        <f aca="false">H7/Parameter!$B$4</f>
        <v>0.75</v>
      </c>
      <c r="J7" s="47" t="n">
        <v>3200</v>
      </c>
      <c r="K7" s="18" t="n">
        <f aca="false">J7*Parameter!$B$20</f>
        <v>672</v>
      </c>
      <c r="L7" s="18" t="n">
        <f aca="false">J7*Parameter!$B$23</f>
        <v>4128</v>
      </c>
      <c r="M7" s="44" t="s">
        <v>96</v>
      </c>
    </row>
    <row r="8" customFormat="false" ht="18" hidden="false" customHeight="true" outlineLevel="0" collapsed="false">
      <c r="A8" s="48" t="n">
        <v>4</v>
      </c>
      <c r="B8" s="49" t="s">
        <v>105</v>
      </c>
      <c r="C8" s="50" t="s">
        <v>106</v>
      </c>
      <c r="D8" s="50" t="s">
        <v>107</v>
      </c>
      <c r="E8" s="51" t="s">
        <v>108</v>
      </c>
      <c r="F8" s="51" t="s">
        <v>95</v>
      </c>
      <c r="G8" s="52" t="n">
        <v>1</v>
      </c>
      <c r="H8" s="53" t="n">
        <v>40</v>
      </c>
      <c r="I8" s="14" t="n">
        <f aca="false">H8/Parameter!$B$4</f>
        <v>1</v>
      </c>
      <c r="J8" s="54" t="n">
        <v>4100</v>
      </c>
      <c r="K8" s="55" t="n">
        <f aca="false">J8*Parameter!$B$20</f>
        <v>861</v>
      </c>
      <c r="L8" s="55" t="n">
        <f aca="false">J8*Parameter!$B$23</f>
        <v>5289</v>
      </c>
      <c r="M8" s="51" t="s">
        <v>96</v>
      </c>
    </row>
    <row r="9" customFormat="false" ht="18" hidden="false" customHeight="true" outlineLevel="0" collapsed="false">
      <c r="A9" s="41" t="n">
        <v>5</v>
      </c>
      <c r="B9" s="42" t="s">
        <v>109</v>
      </c>
      <c r="C9" s="43" t="s">
        <v>110</v>
      </c>
      <c r="D9" s="43" t="s">
        <v>111</v>
      </c>
      <c r="E9" s="44" t="s">
        <v>112</v>
      </c>
      <c r="F9" s="44" t="s">
        <v>113</v>
      </c>
      <c r="G9" s="45" t="n">
        <v>0.5</v>
      </c>
      <c r="H9" s="46" t="n">
        <v>20</v>
      </c>
      <c r="I9" s="16" t="n">
        <f aca="false">H9/Parameter!$B$4</f>
        <v>0.5</v>
      </c>
      <c r="J9" s="47" t="n">
        <v>2900</v>
      </c>
      <c r="K9" s="18" t="n">
        <f aca="false">J9*Parameter!$B$20</f>
        <v>609</v>
      </c>
      <c r="L9" s="18" t="n">
        <f aca="false">J9*Parameter!$B$23</f>
        <v>3741</v>
      </c>
      <c r="M9" s="44" t="s">
        <v>114</v>
      </c>
    </row>
    <row r="10" customFormat="false" ht="18" hidden="false" customHeight="true" outlineLevel="0" collapsed="false">
      <c r="A10" s="48" t="n">
        <v>6</v>
      </c>
      <c r="B10" s="49" t="s">
        <v>115</v>
      </c>
      <c r="C10" s="50" t="s">
        <v>116</v>
      </c>
      <c r="D10" s="50" t="s">
        <v>117</v>
      </c>
      <c r="E10" s="51" t="s">
        <v>118</v>
      </c>
      <c r="F10" s="51" t="s">
        <v>95</v>
      </c>
      <c r="G10" s="52" t="n">
        <v>1</v>
      </c>
      <c r="H10" s="53" t="n">
        <v>40</v>
      </c>
      <c r="I10" s="14" t="n">
        <f aca="false">H10/Parameter!$B$4</f>
        <v>1</v>
      </c>
      <c r="J10" s="54" t="n">
        <v>4800</v>
      </c>
      <c r="K10" s="55" t="n">
        <f aca="false">J10*Parameter!$B$20</f>
        <v>1008</v>
      </c>
      <c r="L10" s="55" t="n">
        <f aca="false">J10*Parameter!$B$23</f>
        <v>6192</v>
      </c>
      <c r="M10" s="51" t="s">
        <v>96</v>
      </c>
    </row>
    <row r="11" customFormat="false" ht="18" hidden="false" customHeight="true" outlineLevel="0" collapsed="false">
      <c r="A11" s="41" t="n">
        <v>7</v>
      </c>
      <c r="B11" s="42" t="s">
        <v>119</v>
      </c>
      <c r="C11" s="43" t="s">
        <v>120</v>
      </c>
      <c r="D11" s="43" t="s">
        <v>121</v>
      </c>
      <c r="E11" s="44" t="s">
        <v>122</v>
      </c>
      <c r="F11" s="44" t="s">
        <v>95</v>
      </c>
      <c r="G11" s="45" t="n">
        <v>1</v>
      </c>
      <c r="H11" s="46" t="n">
        <v>40</v>
      </c>
      <c r="I11" s="16" t="n">
        <f aca="false">H11/Parameter!$B$4</f>
        <v>1</v>
      </c>
      <c r="J11" s="47" t="n">
        <v>3600</v>
      </c>
      <c r="K11" s="18" t="n">
        <f aca="false">J11*Parameter!$B$20</f>
        <v>756</v>
      </c>
      <c r="L11" s="18" t="n">
        <f aca="false">J11*Parameter!$B$23</f>
        <v>4644</v>
      </c>
      <c r="M11" s="44" t="s">
        <v>96</v>
      </c>
    </row>
    <row r="12" customFormat="false" ht="18" hidden="false" customHeight="true" outlineLevel="0" collapsed="false">
      <c r="A12" s="48" t="n">
        <v>8</v>
      </c>
      <c r="B12" s="49" t="s">
        <v>123</v>
      </c>
      <c r="C12" s="50" t="s">
        <v>124</v>
      </c>
      <c r="D12" s="50" t="s">
        <v>125</v>
      </c>
      <c r="E12" s="51" t="s">
        <v>126</v>
      </c>
      <c r="F12" s="51" t="s">
        <v>95</v>
      </c>
      <c r="G12" s="52" t="n">
        <v>1</v>
      </c>
      <c r="H12" s="53" t="n">
        <v>40</v>
      </c>
      <c r="I12" s="14" t="n">
        <f aca="false">H12/Parameter!$B$4</f>
        <v>1</v>
      </c>
      <c r="J12" s="54" t="n">
        <v>3400</v>
      </c>
      <c r="K12" s="55" t="n">
        <f aca="false">J12*Parameter!$B$20</f>
        <v>714</v>
      </c>
      <c r="L12" s="55" t="n">
        <f aca="false">J12*Parameter!$B$23</f>
        <v>4386</v>
      </c>
      <c r="M12" s="51" t="s">
        <v>96</v>
      </c>
    </row>
    <row r="13" customFormat="false" ht="18" hidden="false" customHeight="true" outlineLevel="0" collapsed="false">
      <c r="A13" s="41" t="n">
        <v>9</v>
      </c>
      <c r="B13" s="42" t="s">
        <v>127</v>
      </c>
      <c r="C13" s="43" t="s">
        <v>128</v>
      </c>
      <c r="D13" s="43" t="s">
        <v>129</v>
      </c>
      <c r="E13" s="44" t="s">
        <v>130</v>
      </c>
      <c r="F13" s="44" t="s">
        <v>95</v>
      </c>
      <c r="G13" s="45" t="n">
        <v>1</v>
      </c>
      <c r="H13" s="46" t="n">
        <v>40</v>
      </c>
      <c r="I13" s="16" t="n">
        <f aca="false">H13/Parameter!$B$4</f>
        <v>1</v>
      </c>
      <c r="J13" s="47" t="n">
        <v>3900</v>
      </c>
      <c r="K13" s="18" t="n">
        <f aca="false">J13*Parameter!$B$20</f>
        <v>819</v>
      </c>
      <c r="L13" s="18" t="n">
        <f aca="false">J13*Parameter!$B$23</f>
        <v>5031</v>
      </c>
      <c r="M13" s="44" t="s">
        <v>96</v>
      </c>
    </row>
    <row r="14" customFormat="false" ht="18" hidden="false" customHeight="true" outlineLevel="0" collapsed="false">
      <c r="A14" s="48" t="n">
        <v>10</v>
      </c>
      <c r="B14" s="49" t="s">
        <v>131</v>
      </c>
      <c r="C14" s="50" t="s">
        <v>92</v>
      </c>
      <c r="D14" s="50" t="s">
        <v>132</v>
      </c>
      <c r="E14" s="51" t="s">
        <v>133</v>
      </c>
      <c r="F14" s="51" t="s">
        <v>95</v>
      </c>
      <c r="G14" s="52" t="n">
        <v>0.6</v>
      </c>
      <c r="H14" s="53" t="n">
        <v>24</v>
      </c>
      <c r="I14" s="14" t="n">
        <f aca="false">H14/Parameter!$B$4</f>
        <v>0.6</v>
      </c>
      <c r="J14" s="54" t="n">
        <v>3000</v>
      </c>
      <c r="K14" s="55" t="n">
        <f aca="false">J14*Parameter!$B$20</f>
        <v>630</v>
      </c>
      <c r="L14" s="55" t="n">
        <f aca="false">J14*Parameter!$B$23</f>
        <v>3870</v>
      </c>
      <c r="M14" s="51" t="s">
        <v>96</v>
      </c>
    </row>
    <row r="15" customFormat="false" ht="21.75" hidden="false" customHeight="true" outlineLevel="0" collapsed="false">
      <c r="A15" s="12" t="s">
        <v>134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customFormat="false" ht="19.5" hidden="false" customHeight="true" outlineLevel="0" collapsed="false">
      <c r="A16" s="56" t="s">
        <v>135</v>
      </c>
      <c r="B16" s="56"/>
      <c r="C16" s="56"/>
      <c r="D16" s="56" t="s">
        <v>136</v>
      </c>
      <c r="E16" s="56"/>
      <c r="F16" s="56"/>
      <c r="G16" s="56" t="s">
        <v>137</v>
      </c>
      <c r="H16" s="56"/>
      <c r="I16" s="56"/>
      <c r="J16" s="56" t="s">
        <v>138</v>
      </c>
      <c r="K16" s="56"/>
      <c r="L16" s="56"/>
    </row>
    <row r="17" customFormat="false" ht="24" hidden="false" customHeight="true" outlineLevel="0" collapsed="false">
      <c r="A17" s="57" t="n">
        <f aca="false">COUNTA(B5:B54)</f>
        <v>10</v>
      </c>
      <c r="B17" s="57"/>
      <c r="C17" s="57"/>
      <c r="D17" s="58" t="n">
        <f aca="false">SUM(I5:I54)</f>
        <v>8.85</v>
      </c>
      <c r="E17" s="58"/>
      <c r="F17" s="58"/>
      <c r="G17" s="59" t="n">
        <f aca="false">SUM(J5:J54)</f>
        <v>86791</v>
      </c>
      <c r="H17" s="59"/>
      <c r="I17" s="59"/>
      <c r="J17" s="59" t="n">
        <f aca="false">SUM(L5:L54)</f>
        <v>48891</v>
      </c>
      <c r="K17" s="59"/>
      <c r="L17" s="59"/>
    </row>
  </sheetData>
  <mergeCells count="11">
    <mergeCell ref="A1:M1"/>
    <mergeCell ref="A3:M3"/>
    <mergeCell ref="A15:M15"/>
    <mergeCell ref="A16:C16"/>
    <mergeCell ref="D16:F16"/>
    <mergeCell ref="G16:I16"/>
    <mergeCell ref="J16:L16"/>
    <mergeCell ref="A17:C17"/>
    <mergeCell ref="D17:F17"/>
    <mergeCell ref="G17:I17"/>
    <mergeCell ref="J17:L17"/>
  </mergeCells>
  <dataValidations count="2">
    <dataValidation allowBlank="true" errorStyle="stop" operator="between" showDropDown="false" showErrorMessage="false" showInputMessage="false" sqref="C5:C54" type="list">
      <formula1>"Geschäftsführung,Vertrieb,Marketing,Produktion,IT,Finance/Controlling,HR,Logistik,Einkauf"</formula1>
      <formula2>0</formula2>
    </dataValidation>
    <dataValidation allowBlank="true" errorStyle="stop" operator="between" showDropDown="false" showErrorMessage="false" showInputMessage="false" sqref="M5:M54" type="list">
      <formula1>"Aktiv,Befristet,In Kündigung,Elternzeit,Ruhend"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0"/>
    <col collapsed="false" customWidth="true" hidden="false" outlineLevel="0" max="4" min="3" style="0" width="22"/>
    <col collapsed="false" customWidth="true" hidden="false" outlineLevel="0" max="7" min="5" style="0" width="18"/>
  </cols>
  <sheetData>
    <row r="1" customFormat="false" ht="36" hidden="false" customHeight="true" outlineLevel="0" collapsed="false">
      <c r="A1" s="24" t="s">
        <v>139</v>
      </c>
      <c r="B1" s="24"/>
      <c r="C1" s="24"/>
      <c r="D1" s="24"/>
      <c r="E1" s="24"/>
      <c r="F1" s="24"/>
      <c r="G1" s="24"/>
    </row>
    <row r="2" customFormat="false" ht="7.5" hidden="false" customHeight="true" outlineLevel="0" collapsed="false"/>
    <row r="3" customFormat="false" ht="21.75" hidden="false" customHeight="true" outlineLevel="0" collapsed="false">
      <c r="A3" s="12" t="s">
        <v>140</v>
      </c>
      <c r="B3" s="12"/>
      <c r="C3" s="12"/>
      <c r="D3" s="12"/>
      <c r="E3" s="12"/>
      <c r="F3" s="12"/>
    </row>
    <row r="4" customFormat="false" ht="18" hidden="false" customHeight="true" outlineLevel="0" collapsed="false">
      <c r="A4" s="5" t="s">
        <v>79</v>
      </c>
      <c r="B4" s="5" t="s">
        <v>141</v>
      </c>
      <c r="C4" s="5" t="s">
        <v>142</v>
      </c>
      <c r="D4" s="5" t="s">
        <v>143</v>
      </c>
      <c r="E4" s="5" t="s">
        <v>144</v>
      </c>
      <c r="F4" s="5"/>
    </row>
    <row r="5" customFormat="false" ht="19.5" hidden="false" customHeight="true" outlineLevel="0" collapsed="false">
      <c r="A5" s="41" t="n">
        <v>1</v>
      </c>
      <c r="B5" s="29" t="s">
        <v>145</v>
      </c>
      <c r="C5" s="30" t="n">
        <v>2000</v>
      </c>
      <c r="D5" s="41" t="s">
        <v>51</v>
      </c>
      <c r="E5" s="60" t="s">
        <v>146</v>
      </c>
    </row>
    <row r="6" customFormat="false" ht="19.5" hidden="false" customHeight="true" outlineLevel="0" collapsed="false">
      <c r="A6" s="48" t="n">
        <v>2</v>
      </c>
      <c r="B6" s="25" t="s">
        <v>147</v>
      </c>
      <c r="C6" s="26" t="n">
        <v>160</v>
      </c>
      <c r="D6" s="48" t="s">
        <v>51</v>
      </c>
      <c r="E6" s="61" t="n">
        <f aca="false">Parameter!B5</f>
        <v>160</v>
      </c>
    </row>
    <row r="7" customFormat="false" ht="19.5" hidden="false" customHeight="true" outlineLevel="0" collapsed="false">
      <c r="A7" s="41" t="n">
        <v>3</v>
      </c>
      <c r="B7" s="29" t="s">
        <v>148</v>
      </c>
      <c r="C7" s="37" t="n">
        <v>0.15</v>
      </c>
      <c r="D7" s="41" t="s">
        <v>63</v>
      </c>
      <c r="E7" s="62" t="n">
        <f aca="false">Parameter!B15</f>
        <v>0.217391304347826</v>
      </c>
    </row>
    <row r="8" customFormat="false" ht="19.5" hidden="false" customHeight="true" outlineLevel="0" collapsed="false">
      <c r="A8" s="48" t="n">
        <v>4</v>
      </c>
      <c r="B8" s="25" t="s">
        <v>149</v>
      </c>
      <c r="C8" s="34" t="n">
        <f aca="false">C6*(1-C7)</f>
        <v>136</v>
      </c>
      <c r="D8" s="48" t="s">
        <v>51</v>
      </c>
      <c r="E8" s="63" t="s">
        <v>150</v>
      </c>
    </row>
    <row r="9" customFormat="false" ht="19.5" hidden="false" customHeight="true" outlineLevel="0" collapsed="false">
      <c r="A9" s="41" t="n">
        <v>5</v>
      </c>
      <c r="B9" s="29" t="s">
        <v>151</v>
      </c>
      <c r="C9" s="16" t="n">
        <f aca="false">C5/C8</f>
        <v>14.7058823529412</v>
      </c>
      <c r="D9" s="41" t="s">
        <v>87</v>
      </c>
      <c r="E9" s="60" t="s">
        <v>150</v>
      </c>
    </row>
    <row r="10" customFormat="false" ht="19.5" hidden="false" customHeight="true" outlineLevel="0" collapsed="false">
      <c r="A10" s="48" t="n">
        <v>6</v>
      </c>
      <c r="B10" s="25" t="s">
        <v>152</v>
      </c>
      <c r="C10" s="14" t="n">
        <f aca="false">C5/C6</f>
        <v>12.5</v>
      </c>
      <c r="D10" s="48" t="s">
        <v>87</v>
      </c>
      <c r="E10" s="63" t="s">
        <v>150</v>
      </c>
    </row>
    <row r="11" customFormat="false" ht="12" hidden="false" customHeight="true" outlineLevel="0" collapsed="false"/>
    <row r="12" customFormat="false" ht="30" hidden="false" customHeight="true" outlineLevel="0" collapsed="false">
      <c r="A12" s="64" t="s">
        <v>153</v>
      </c>
      <c r="B12" s="64"/>
      <c r="C12" s="64"/>
      <c r="D12" s="64"/>
      <c r="E12" s="64"/>
      <c r="F12" s="64"/>
      <c r="G12" s="64"/>
    </row>
    <row r="13" customFormat="false" ht="43.5" hidden="false" customHeight="true" outlineLevel="0" collapsed="false">
      <c r="A13" s="65" t="n">
        <f aca="false">C9</f>
        <v>14.7058823529412</v>
      </c>
      <c r="B13" s="65"/>
      <c r="C13" s="65"/>
      <c r="D13" s="65"/>
      <c r="E13" s="65"/>
      <c r="F13" s="65"/>
      <c r="G13" s="65"/>
    </row>
    <row r="14" customFormat="false" ht="49.5" hidden="false" customHeight="true" outlineLevel="0" collapsed="false">
      <c r="A14" s="66" t="s">
        <v>154</v>
      </c>
      <c r="B14" s="66"/>
      <c r="C14" s="66"/>
      <c r="D14" s="66"/>
      <c r="E14" s="66"/>
      <c r="F14" s="66"/>
      <c r="G14" s="66"/>
    </row>
    <row r="16" customFormat="false" ht="12" hidden="false" customHeight="true" outlineLevel="0" collapsed="false"/>
    <row r="17" customFormat="false" ht="21.75" hidden="false" customHeight="true" outlineLevel="0" collapsed="false">
      <c r="A17" s="12" t="s">
        <v>155</v>
      </c>
      <c r="B17" s="12"/>
      <c r="C17" s="12"/>
      <c r="D17" s="12"/>
      <c r="E17" s="12"/>
      <c r="F17" s="12"/>
    </row>
    <row r="18" customFormat="false" ht="36" hidden="false" customHeight="true" outlineLevel="0" collapsed="false">
      <c r="A18" s="5" t="s">
        <v>79</v>
      </c>
      <c r="B18" s="5" t="s">
        <v>156</v>
      </c>
      <c r="C18" s="5" t="s">
        <v>86</v>
      </c>
      <c r="D18" s="5" t="s">
        <v>157</v>
      </c>
      <c r="E18" s="5" t="s">
        <v>87</v>
      </c>
      <c r="F18" s="5" t="s">
        <v>158</v>
      </c>
    </row>
    <row r="19" customFormat="false" ht="18" hidden="false" customHeight="true" outlineLevel="0" collapsed="false">
      <c r="A19" s="41" t="n">
        <v>1</v>
      </c>
      <c r="B19" s="43" t="s">
        <v>91</v>
      </c>
      <c r="C19" s="46" t="n">
        <v>40</v>
      </c>
      <c r="D19" s="67" t="n">
        <f aca="false">Parameter!$B$4</f>
        <v>40</v>
      </c>
      <c r="E19" s="16" t="n">
        <f aca="false">C19/D19</f>
        <v>1</v>
      </c>
      <c r="F19" s="35" t="n">
        <f aca="false">E19*Parameter!$B$17</f>
        <v>7920</v>
      </c>
    </row>
    <row r="20" customFormat="false" ht="18" hidden="false" customHeight="true" outlineLevel="0" collapsed="false">
      <c r="A20" s="48" t="n">
        <v>2</v>
      </c>
      <c r="B20" s="50" t="s">
        <v>101</v>
      </c>
      <c r="C20" s="53" t="n">
        <v>30</v>
      </c>
      <c r="D20" s="68" t="n">
        <f aca="false">Parameter!$B$4</f>
        <v>40</v>
      </c>
      <c r="E20" s="14" t="n">
        <f aca="false">C20/D20</f>
        <v>0.75</v>
      </c>
      <c r="F20" s="69" t="n">
        <f aca="false">E20*Parameter!$B$17</f>
        <v>5940</v>
      </c>
    </row>
    <row r="21" customFormat="false" ht="18" hidden="false" customHeight="true" outlineLevel="0" collapsed="false">
      <c r="A21" s="41" t="n">
        <v>3</v>
      </c>
      <c r="B21" s="43" t="s">
        <v>109</v>
      </c>
      <c r="C21" s="46" t="n">
        <v>20</v>
      </c>
      <c r="D21" s="67" t="n">
        <f aca="false">Parameter!$B$4</f>
        <v>40</v>
      </c>
      <c r="E21" s="16" t="n">
        <f aca="false">C21/D21</f>
        <v>0.5</v>
      </c>
      <c r="F21" s="35" t="n">
        <f aca="false">E21*Parameter!$B$17</f>
        <v>3960</v>
      </c>
    </row>
    <row r="22" customFormat="false" ht="18" hidden="false" customHeight="true" outlineLevel="0" collapsed="false">
      <c r="A22" s="48" t="n">
        <v>4</v>
      </c>
      <c r="B22" s="50" t="s">
        <v>131</v>
      </c>
      <c r="C22" s="53" t="n">
        <v>24</v>
      </c>
      <c r="D22" s="68" t="n">
        <f aca="false">Parameter!$B$4</f>
        <v>40</v>
      </c>
      <c r="E22" s="14" t="n">
        <f aca="false">C22/D22</f>
        <v>0.6</v>
      </c>
      <c r="F22" s="69" t="n">
        <f aca="false">E22*Parameter!$B$17</f>
        <v>4752</v>
      </c>
    </row>
    <row r="23" customFormat="false" ht="18" hidden="false" customHeight="true" outlineLevel="0" collapsed="false">
      <c r="A23" s="41" t="n">
        <v>5</v>
      </c>
      <c r="B23" s="43" t="s">
        <v>97</v>
      </c>
      <c r="C23" s="46" t="n">
        <v>40</v>
      </c>
      <c r="D23" s="67" t="n">
        <f aca="false">Parameter!$B$4</f>
        <v>40</v>
      </c>
      <c r="E23" s="16" t="n">
        <f aca="false">C23/D23</f>
        <v>1</v>
      </c>
      <c r="F23" s="35" t="n">
        <f aca="false">E23*Parameter!$B$17</f>
        <v>7920</v>
      </c>
    </row>
    <row r="24" customFormat="false" ht="19.5" hidden="false" customHeight="true" outlineLevel="0" collapsed="false">
      <c r="A24" s="70"/>
      <c r="B24" s="70" t="s">
        <v>159</v>
      </c>
      <c r="C24" s="71" t="n">
        <f aca="false">SUM(C19:C23)</f>
        <v>154</v>
      </c>
      <c r="D24" s="70"/>
      <c r="E24" s="72" t="n">
        <f aca="false">SUM(E19:E23)</f>
        <v>3.85</v>
      </c>
      <c r="F24" s="73" t="n">
        <f aca="false">SUM(F19:F23)</f>
        <v>30492</v>
      </c>
    </row>
  </sheetData>
  <mergeCells count="6">
    <mergeCell ref="A1:G1"/>
    <mergeCell ref="A3:F3"/>
    <mergeCell ref="A12:G12"/>
    <mergeCell ref="A13:G13"/>
    <mergeCell ref="A14:G14"/>
    <mergeCell ref="A17:F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18"/>
    <col collapsed="false" customWidth="true" hidden="false" outlineLevel="0" max="15" min="4" style="0" width="11"/>
    <col collapsed="false" customWidth="true" hidden="false" outlineLevel="0" max="16" min="16" style="0" width="14"/>
  </cols>
  <sheetData>
    <row r="1" customFormat="false" ht="36" hidden="false" customHeight="true" outlineLevel="0" collapsed="false">
      <c r="A1" s="24" t="s">
        <v>160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customFormat="false" ht="7.5" hidden="false" customHeight="true" outlineLevel="0" collapsed="false"/>
    <row r="3" customFormat="false" ht="21.75" hidden="false" customHeight="true" outlineLevel="0" collapsed="false">
      <c r="A3" s="12" t="s">
        <v>161</v>
      </c>
      <c r="B3" s="12"/>
      <c r="C3" s="74" t="n">
        <f aca="false">Parameter!B8</f>
        <v>2025</v>
      </c>
    </row>
    <row r="4" customFormat="false" ht="7.5" hidden="false" customHeight="true" outlineLevel="0" collapsed="false"/>
    <row r="5" customFormat="false" ht="21.75" hidden="false" customHeight="true" outlineLevel="0" collapsed="false">
      <c r="A5" s="40" t="s">
        <v>162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customFormat="false" ht="31.5" hidden="false" customHeight="true" outlineLevel="0" collapsed="false">
      <c r="A6" s="4" t="s">
        <v>79</v>
      </c>
      <c r="B6" s="4" t="s">
        <v>81</v>
      </c>
      <c r="C6" s="4" t="s">
        <v>82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163</v>
      </c>
    </row>
    <row r="7" customFormat="false" ht="18" hidden="false" customHeight="true" outlineLevel="0" collapsed="false">
      <c r="A7" s="41" t="n">
        <v>1</v>
      </c>
      <c r="B7" s="43" t="s">
        <v>128</v>
      </c>
      <c r="C7" s="43" t="s">
        <v>164</v>
      </c>
      <c r="D7" s="75" t="n">
        <v>1</v>
      </c>
      <c r="E7" s="75" t="n">
        <v>1</v>
      </c>
      <c r="F7" s="75" t="n">
        <v>1</v>
      </c>
      <c r="G7" s="75" t="n">
        <v>1</v>
      </c>
      <c r="H7" s="75" t="n">
        <v>1</v>
      </c>
      <c r="I7" s="75" t="n">
        <v>1</v>
      </c>
      <c r="J7" s="75" t="n">
        <v>1</v>
      </c>
      <c r="K7" s="75" t="n">
        <v>1</v>
      </c>
      <c r="L7" s="75" t="n">
        <v>1</v>
      </c>
      <c r="M7" s="75" t="n">
        <v>1</v>
      </c>
      <c r="N7" s="75" t="n">
        <v>1</v>
      </c>
      <c r="O7" s="75" t="n">
        <v>1</v>
      </c>
      <c r="P7" s="16" t="n">
        <f aca="false">AVERAGE(D7:O7)</f>
        <v>1</v>
      </c>
    </row>
    <row r="8" customFormat="false" ht="18" hidden="false" customHeight="true" outlineLevel="0" collapsed="false">
      <c r="A8" s="48" t="n">
        <v>2</v>
      </c>
      <c r="B8" s="50" t="s">
        <v>92</v>
      </c>
      <c r="C8" s="50" t="s">
        <v>165</v>
      </c>
      <c r="D8" s="76" t="n">
        <v>3</v>
      </c>
      <c r="E8" s="76" t="n">
        <v>3</v>
      </c>
      <c r="F8" s="76" t="n">
        <v>3</v>
      </c>
      <c r="G8" s="76" t="n">
        <v>3.5</v>
      </c>
      <c r="H8" s="76" t="n">
        <v>3.5</v>
      </c>
      <c r="I8" s="76" t="n">
        <v>3.5</v>
      </c>
      <c r="J8" s="76" t="n">
        <v>3</v>
      </c>
      <c r="K8" s="76" t="n">
        <v>3</v>
      </c>
      <c r="L8" s="76" t="n">
        <v>3.5</v>
      </c>
      <c r="M8" s="76" t="n">
        <v>3.5</v>
      </c>
      <c r="N8" s="76" t="n">
        <v>4</v>
      </c>
      <c r="O8" s="76" t="n">
        <v>4</v>
      </c>
      <c r="P8" s="14" t="n">
        <f aca="false">AVERAGE(D8:O8)</f>
        <v>3.375</v>
      </c>
    </row>
    <row r="9" customFormat="false" ht="18" hidden="false" customHeight="true" outlineLevel="0" collapsed="false">
      <c r="A9" s="41" t="n">
        <v>3</v>
      </c>
      <c r="B9" s="43" t="s">
        <v>116</v>
      </c>
      <c r="C9" s="43" t="s">
        <v>166</v>
      </c>
      <c r="D9" s="75" t="n">
        <v>1</v>
      </c>
      <c r="E9" s="75" t="n">
        <v>1</v>
      </c>
      <c r="F9" s="75" t="n">
        <v>1</v>
      </c>
      <c r="G9" s="75" t="n">
        <v>1</v>
      </c>
      <c r="H9" s="75" t="n">
        <v>1</v>
      </c>
      <c r="I9" s="75" t="n">
        <v>1</v>
      </c>
      <c r="J9" s="75" t="n">
        <v>1</v>
      </c>
      <c r="K9" s="75" t="n">
        <v>1</v>
      </c>
      <c r="L9" s="75" t="n">
        <v>2</v>
      </c>
      <c r="M9" s="75" t="n">
        <v>2</v>
      </c>
      <c r="N9" s="75" t="n">
        <v>2</v>
      </c>
      <c r="O9" s="75" t="n">
        <v>2</v>
      </c>
      <c r="P9" s="16" t="n">
        <f aca="false">AVERAGE(D9:O9)</f>
        <v>1.33333333333333</v>
      </c>
    </row>
    <row r="10" customFormat="false" ht="18" hidden="false" customHeight="true" outlineLevel="0" collapsed="false">
      <c r="A10" s="48" t="n">
        <v>4</v>
      </c>
      <c r="B10" s="50" t="s">
        <v>98</v>
      </c>
      <c r="C10" s="50" t="s">
        <v>167</v>
      </c>
      <c r="D10" s="76" t="n">
        <v>5</v>
      </c>
      <c r="E10" s="76" t="n">
        <v>5</v>
      </c>
      <c r="F10" s="76" t="n">
        <v>5</v>
      </c>
      <c r="G10" s="76" t="n">
        <v>6</v>
      </c>
      <c r="H10" s="76" t="n">
        <v>6</v>
      </c>
      <c r="I10" s="76" t="n">
        <v>6</v>
      </c>
      <c r="J10" s="76" t="n">
        <v>5</v>
      </c>
      <c r="K10" s="76" t="n">
        <v>5</v>
      </c>
      <c r="L10" s="76" t="n">
        <v>6</v>
      </c>
      <c r="M10" s="76" t="n">
        <v>6</v>
      </c>
      <c r="N10" s="76" t="n">
        <v>6</v>
      </c>
      <c r="O10" s="76" t="n">
        <v>6</v>
      </c>
      <c r="P10" s="14" t="n">
        <f aca="false">AVERAGE(D10:O10)</f>
        <v>5.58333333333333</v>
      </c>
    </row>
    <row r="11" customFormat="false" ht="18" hidden="false" customHeight="true" outlineLevel="0" collapsed="false">
      <c r="A11" s="41" t="n">
        <v>5</v>
      </c>
      <c r="B11" s="43" t="s">
        <v>106</v>
      </c>
      <c r="C11" s="43" t="s">
        <v>168</v>
      </c>
      <c r="D11" s="75" t="n">
        <v>2</v>
      </c>
      <c r="E11" s="75" t="n">
        <v>2</v>
      </c>
      <c r="F11" s="75" t="n">
        <v>2</v>
      </c>
      <c r="G11" s="75" t="n">
        <v>2</v>
      </c>
      <c r="H11" s="75" t="n">
        <v>2</v>
      </c>
      <c r="I11" s="75" t="n">
        <v>2</v>
      </c>
      <c r="J11" s="75" t="n">
        <v>2</v>
      </c>
      <c r="K11" s="75" t="n">
        <v>2</v>
      </c>
      <c r="L11" s="75" t="n">
        <v>2</v>
      </c>
      <c r="M11" s="75" t="n">
        <v>2</v>
      </c>
      <c r="N11" s="75" t="n">
        <v>2</v>
      </c>
      <c r="O11" s="75" t="n">
        <v>2</v>
      </c>
      <c r="P11" s="16" t="n">
        <f aca="false">AVERAGE(D11:O11)</f>
        <v>2</v>
      </c>
    </row>
    <row r="12" customFormat="false" ht="18" hidden="false" customHeight="true" outlineLevel="0" collapsed="false">
      <c r="A12" s="48" t="n">
        <v>6</v>
      </c>
      <c r="B12" s="50" t="s">
        <v>102</v>
      </c>
      <c r="C12" s="50" t="s">
        <v>169</v>
      </c>
      <c r="D12" s="76" t="n">
        <v>1</v>
      </c>
      <c r="E12" s="76" t="n">
        <v>1</v>
      </c>
      <c r="F12" s="76" t="n">
        <v>1</v>
      </c>
      <c r="G12" s="76" t="n">
        <v>1</v>
      </c>
      <c r="H12" s="76" t="n">
        <v>1</v>
      </c>
      <c r="I12" s="76" t="n">
        <v>1</v>
      </c>
      <c r="J12" s="76" t="n">
        <v>1</v>
      </c>
      <c r="K12" s="76" t="n">
        <v>1</v>
      </c>
      <c r="L12" s="76" t="n">
        <v>1</v>
      </c>
      <c r="M12" s="76" t="n">
        <v>1</v>
      </c>
      <c r="N12" s="76" t="n">
        <v>1</v>
      </c>
      <c r="O12" s="76" t="n">
        <v>1</v>
      </c>
      <c r="P12" s="14" t="n">
        <f aca="false">AVERAGE(D12:O12)</f>
        <v>1</v>
      </c>
    </row>
    <row r="13" customFormat="false" ht="18" hidden="false" customHeight="true" outlineLevel="0" collapsed="false">
      <c r="A13" s="41" t="n">
        <v>7</v>
      </c>
      <c r="B13" s="43" t="s">
        <v>110</v>
      </c>
      <c r="C13" s="43" t="s">
        <v>170</v>
      </c>
      <c r="D13" s="75" t="n">
        <v>0.5</v>
      </c>
      <c r="E13" s="75" t="n">
        <v>0.5</v>
      </c>
      <c r="F13" s="75" t="n">
        <v>0.5</v>
      </c>
      <c r="G13" s="75" t="n">
        <v>1</v>
      </c>
      <c r="H13" s="75" t="n">
        <v>1</v>
      </c>
      <c r="I13" s="75" t="n">
        <v>1</v>
      </c>
      <c r="J13" s="75" t="n">
        <v>0.5</v>
      </c>
      <c r="K13" s="75" t="n">
        <v>0.5</v>
      </c>
      <c r="L13" s="75" t="n">
        <v>1</v>
      </c>
      <c r="M13" s="75" t="n">
        <v>1</v>
      </c>
      <c r="N13" s="75" t="n">
        <v>1</v>
      </c>
      <c r="O13" s="75" t="n">
        <v>1</v>
      </c>
      <c r="P13" s="16" t="n">
        <f aca="false">AVERAGE(D13:O13)</f>
        <v>0.791666666666667</v>
      </c>
    </row>
    <row r="14" customFormat="false" ht="18" hidden="false" customHeight="true" outlineLevel="0" collapsed="false">
      <c r="A14" s="48" t="n">
        <v>8</v>
      </c>
      <c r="B14" s="50" t="s">
        <v>120</v>
      </c>
      <c r="C14" s="50" t="s">
        <v>171</v>
      </c>
      <c r="D14" s="76" t="n">
        <v>2</v>
      </c>
      <c r="E14" s="76" t="n">
        <v>2</v>
      </c>
      <c r="F14" s="76" t="n">
        <v>2</v>
      </c>
      <c r="G14" s="76" t="n">
        <v>2</v>
      </c>
      <c r="H14" s="76" t="n">
        <v>2</v>
      </c>
      <c r="I14" s="76" t="n">
        <v>2</v>
      </c>
      <c r="J14" s="76" t="n">
        <v>2</v>
      </c>
      <c r="K14" s="76" t="n">
        <v>2</v>
      </c>
      <c r="L14" s="76" t="n">
        <v>2</v>
      </c>
      <c r="M14" s="76" t="n">
        <v>2</v>
      </c>
      <c r="N14" s="76" t="n">
        <v>2</v>
      </c>
      <c r="O14" s="76" t="n">
        <v>2</v>
      </c>
      <c r="P14" s="14" t="n">
        <f aca="false">AVERAGE(D14:O14)</f>
        <v>2</v>
      </c>
    </row>
    <row r="15" customFormat="false" ht="18" hidden="false" customHeight="true" outlineLevel="0" collapsed="false">
      <c r="A15" s="41" t="n">
        <v>9</v>
      </c>
      <c r="B15" s="43" t="s">
        <v>124</v>
      </c>
      <c r="C15" s="43" t="s">
        <v>125</v>
      </c>
      <c r="D15" s="75" t="n">
        <v>1</v>
      </c>
      <c r="E15" s="75" t="n">
        <v>1</v>
      </c>
      <c r="F15" s="75" t="n">
        <v>1</v>
      </c>
      <c r="G15" s="75" t="n">
        <v>1</v>
      </c>
      <c r="H15" s="75" t="n">
        <v>1</v>
      </c>
      <c r="I15" s="75" t="n">
        <v>1</v>
      </c>
      <c r="J15" s="75" t="n">
        <v>1</v>
      </c>
      <c r="K15" s="75" t="n">
        <v>1</v>
      </c>
      <c r="L15" s="75" t="n">
        <v>1</v>
      </c>
      <c r="M15" s="75" t="n">
        <v>1</v>
      </c>
      <c r="N15" s="75" t="n">
        <v>1</v>
      </c>
      <c r="O15" s="75" t="n">
        <v>1</v>
      </c>
      <c r="P15" s="16" t="n">
        <f aca="false">AVERAGE(D15:O15)</f>
        <v>1</v>
      </c>
    </row>
    <row r="16" customFormat="false" ht="21.75" hidden="false" customHeight="true" outlineLevel="0" collapsed="false">
      <c r="A16" s="12" t="s">
        <v>172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customFormat="false" ht="24" hidden="false" customHeight="true" outlineLevel="0" collapsed="false">
      <c r="A17" s="77"/>
      <c r="B17" s="77"/>
      <c r="C17" s="78" t="s">
        <v>173</v>
      </c>
      <c r="D17" s="79" t="n">
        <f aca="false">SUM(D7:D15)</f>
        <v>16.5</v>
      </c>
      <c r="E17" s="79" t="n">
        <f aca="false">SUM(E7:E15)</f>
        <v>16.5</v>
      </c>
      <c r="F17" s="79" t="n">
        <f aca="false">SUM(F7:F15)</f>
        <v>16.5</v>
      </c>
      <c r="G17" s="79" t="n">
        <f aca="false">SUM(G7:G15)</f>
        <v>18.5</v>
      </c>
      <c r="H17" s="79" t="n">
        <f aca="false">SUM(H7:H15)</f>
        <v>18.5</v>
      </c>
      <c r="I17" s="79" t="n">
        <f aca="false">SUM(I7:I15)</f>
        <v>18.5</v>
      </c>
      <c r="J17" s="79" t="n">
        <f aca="false">SUM(J7:J15)</f>
        <v>16.5</v>
      </c>
      <c r="K17" s="79" t="n">
        <f aca="false">SUM(K7:K15)</f>
        <v>16.5</v>
      </c>
      <c r="L17" s="79" t="n">
        <f aca="false">SUM(L7:L15)</f>
        <v>19.5</v>
      </c>
      <c r="M17" s="79" t="n">
        <f aca="false">SUM(M7:M15)</f>
        <v>19.5</v>
      </c>
      <c r="N17" s="79" t="n">
        <f aca="false">SUM(N7:N15)</f>
        <v>20</v>
      </c>
      <c r="O17" s="79" t="n">
        <f aca="false">SUM(O7:O15)</f>
        <v>20</v>
      </c>
      <c r="P17" s="79" t="n">
        <f aca="false">SUM(P7:P15)</f>
        <v>18.0833333333333</v>
      </c>
    </row>
    <row r="19" customFormat="false" ht="12" hidden="false" customHeight="true" outlineLevel="0" collapsed="false"/>
    <row r="20" customFormat="false" ht="21.75" hidden="false" customHeight="true" outlineLevel="0" collapsed="false">
      <c r="A20" s="12" t="s">
        <v>174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customFormat="false" ht="31.5" hidden="false" customHeight="true" outlineLevel="0" collapsed="false">
      <c r="A21" s="5" t="s">
        <v>79</v>
      </c>
      <c r="B21" s="5" t="s">
        <v>81</v>
      </c>
      <c r="C21" s="5" t="s">
        <v>82</v>
      </c>
      <c r="D21" s="5" t="s">
        <v>10</v>
      </c>
      <c r="E21" s="5" t="s">
        <v>11</v>
      </c>
      <c r="F21" s="5" t="s">
        <v>12</v>
      </c>
      <c r="G21" s="5" t="s">
        <v>13</v>
      </c>
      <c r="H21" s="5" t="s">
        <v>14</v>
      </c>
      <c r="I21" s="5" t="s">
        <v>15</v>
      </c>
      <c r="J21" s="5" t="s">
        <v>16</v>
      </c>
      <c r="K21" s="5" t="s">
        <v>17</v>
      </c>
      <c r="L21" s="5" t="s">
        <v>18</v>
      </c>
      <c r="M21" s="5" t="s">
        <v>19</v>
      </c>
      <c r="N21" s="5" t="s">
        <v>20</v>
      </c>
      <c r="O21" s="5" t="s">
        <v>21</v>
      </c>
      <c r="P21" s="5" t="s">
        <v>175</v>
      </c>
    </row>
    <row r="22" customFormat="false" ht="18" hidden="false" customHeight="true" outlineLevel="0" collapsed="false">
      <c r="A22" s="48" t="n">
        <v>1</v>
      </c>
      <c r="B22" s="25" t="s">
        <v>128</v>
      </c>
      <c r="C22" s="25" t="s">
        <v>164</v>
      </c>
      <c r="D22" s="55" t="n">
        <f aca="false">D7*9000*Parameter!$B$23</f>
        <v>11610</v>
      </c>
      <c r="E22" s="55" t="n">
        <f aca="false">E7*9000*Parameter!$B$23</f>
        <v>11610</v>
      </c>
      <c r="F22" s="55" t="n">
        <f aca="false">F7*9000*Parameter!$B$23</f>
        <v>11610</v>
      </c>
      <c r="G22" s="55" t="n">
        <f aca="false">G7*9000*Parameter!$B$23</f>
        <v>11610</v>
      </c>
      <c r="H22" s="55" t="n">
        <f aca="false">H7*9000*Parameter!$B$23</f>
        <v>11610</v>
      </c>
      <c r="I22" s="55" t="n">
        <f aca="false">I7*9000*Parameter!$B$23</f>
        <v>11610</v>
      </c>
      <c r="J22" s="55" t="n">
        <f aca="false">J7*9000*Parameter!$B$23</f>
        <v>11610</v>
      </c>
      <c r="K22" s="55" t="n">
        <f aca="false">K7*9000*Parameter!$B$23</f>
        <v>11610</v>
      </c>
      <c r="L22" s="55" t="n">
        <f aca="false">L7*9000*Parameter!$B$23</f>
        <v>11610</v>
      </c>
      <c r="M22" s="55" t="n">
        <f aca="false">M7*9000*Parameter!$B$23</f>
        <v>11610</v>
      </c>
      <c r="N22" s="55" t="n">
        <f aca="false">N7*9000*Parameter!$B$23</f>
        <v>11610</v>
      </c>
      <c r="O22" s="55" t="n">
        <f aca="false">O7*9000*Parameter!$B$23</f>
        <v>11610</v>
      </c>
      <c r="P22" s="55" t="n">
        <f aca="false">SUM(D22:O22)</f>
        <v>139320</v>
      </c>
    </row>
    <row r="23" customFormat="false" ht="18" hidden="false" customHeight="true" outlineLevel="0" collapsed="false">
      <c r="A23" s="41" t="n">
        <v>2</v>
      </c>
      <c r="B23" s="29" t="s">
        <v>92</v>
      </c>
      <c r="C23" s="29" t="s">
        <v>165</v>
      </c>
      <c r="D23" s="18" t="n">
        <f aca="false">D8*4200*Parameter!$B$23</f>
        <v>16254</v>
      </c>
      <c r="E23" s="18" t="n">
        <f aca="false">E8*4200*Parameter!$B$23</f>
        <v>16254</v>
      </c>
      <c r="F23" s="18" t="n">
        <f aca="false">F8*4200*Parameter!$B$23</f>
        <v>16254</v>
      </c>
      <c r="G23" s="18" t="n">
        <f aca="false">G8*4200*Parameter!$B$23</f>
        <v>18963</v>
      </c>
      <c r="H23" s="18" t="n">
        <f aca="false">H8*4200*Parameter!$B$23</f>
        <v>18963</v>
      </c>
      <c r="I23" s="18" t="n">
        <f aca="false">I8*4200*Parameter!$B$23</f>
        <v>18963</v>
      </c>
      <c r="J23" s="18" t="n">
        <f aca="false">J8*4200*Parameter!$B$23</f>
        <v>16254</v>
      </c>
      <c r="K23" s="18" t="n">
        <f aca="false">K8*4200*Parameter!$B$23</f>
        <v>16254</v>
      </c>
      <c r="L23" s="18" t="n">
        <f aca="false">L8*4200*Parameter!$B$23</f>
        <v>18963</v>
      </c>
      <c r="M23" s="18" t="n">
        <f aca="false">M8*4200*Parameter!$B$23</f>
        <v>18963</v>
      </c>
      <c r="N23" s="18" t="n">
        <f aca="false">N8*4200*Parameter!$B$23</f>
        <v>21672</v>
      </c>
      <c r="O23" s="18" t="n">
        <f aca="false">O8*4200*Parameter!$B$23</f>
        <v>21672</v>
      </c>
      <c r="P23" s="18" t="n">
        <f aca="false">SUM(D23:O23)</f>
        <v>219429</v>
      </c>
    </row>
    <row r="24" customFormat="false" ht="18" hidden="false" customHeight="true" outlineLevel="0" collapsed="false">
      <c r="A24" s="48" t="n">
        <v>3</v>
      </c>
      <c r="B24" s="25" t="s">
        <v>116</v>
      </c>
      <c r="C24" s="25" t="s">
        <v>166</v>
      </c>
      <c r="D24" s="55" t="n">
        <f aca="false">D9*4500*Parameter!$B$23</f>
        <v>5805</v>
      </c>
      <c r="E24" s="55" t="n">
        <f aca="false">E9*4500*Parameter!$B$23</f>
        <v>5805</v>
      </c>
      <c r="F24" s="55" t="n">
        <f aca="false">F9*4500*Parameter!$B$23</f>
        <v>5805</v>
      </c>
      <c r="G24" s="55" t="n">
        <f aca="false">G9*4500*Parameter!$B$23</f>
        <v>5805</v>
      </c>
      <c r="H24" s="55" t="n">
        <f aca="false">H9*4500*Parameter!$B$23</f>
        <v>5805</v>
      </c>
      <c r="I24" s="55" t="n">
        <f aca="false">I9*4500*Parameter!$B$23</f>
        <v>5805</v>
      </c>
      <c r="J24" s="55" t="n">
        <f aca="false">J9*4500*Parameter!$B$23</f>
        <v>5805</v>
      </c>
      <c r="K24" s="55" t="n">
        <f aca="false">K9*4500*Parameter!$B$23</f>
        <v>5805</v>
      </c>
      <c r="L24" s="55" t="n">
        <f aca="false">L9*4500*Parameter!$B$23</f>
        <v>11610</v>
      </c>
      <c r="M24" s="55" t="n">
        <f aca="false">M9*4500*Parameter!$B$23</f>
        <v>11610</v>
      </c>
      <c r="N24" s="55" t="n">
        <f aca="false">N9*4500*Parameter!$B$23</f>
        <v>11610</v>
      </c>
      <c r="O24" s="55" t="n">
        <f aca="false">O9*4500*Parameter!$B$23</f>
        <v>11610</v>
      </c>
      <c r="P24" s="55" t="n">
        <f aca="false">SUM(D24:O24)</f>
        <v>92880</v>
      </c>
    </row>
    <row r="25" customFormat="false" ht="18" hidden="false" customHeight="true" outlineLevel="0" collapsed="false">
      <c r="A25" s="41" t="n">
        <v>4</v>
      </c>
      <c r="B25" s="29" t="s">
        <v>98</v>
      </c>
      <c r="C25" s="29" t="s">
        <v>167</v>
      </c>
      <c r="D25" s="18" t="n">
        <f aca="false">D10*3900*Parameter!$B$23</f>
        <v>25155</v>
      </c>
      <c r="E25" s="18" t="n">
        <f aca="false">E10*3900*Parameter!$B$23</f>
        <v>25155</v>
      </c>
      <c r="F25" s="18" t="n">
        <f aca="false">F10*3900*Parameter!$B$23</f>
        <v>25155</v>
      </c>
      <c r="G25" s="18" t="n">
        <f aca="false">G10*3900*Parameter!$B$23</f>
        <v>30186</v>
      </c>
      <c r="H25" s="18" t="n">
        <f aca="false">H10*3900*Parameter!$B$23</f>
        <v>30186</v>
      </c>
      <c r="I25" s="18" t="n">
        <f aca="false">I10*3900*Parameter!$B$23</f>
        <v>30186</v>
      </c>
      <c r="J25" s="18" t="n">
        <f aca="false">J10*3900*Parameter!$B$23</f>
        <v>25155</v>
      </c>
      <c r="K25" s="18" t="n">
        <f aca="false">K10*3900*Parameter!$B$23</f>
        <v>25155</v>
      </c>
      <c r="L25" s="18" t="n">
        <f aca="false">L10*3900*Parameter!$B$23</f>
        <v>30186</v>
      </c>
      <c r="M25" s="18" t="n">
        <f aca="false">M10*3900*Parameter!$B$23</f>
        <v>30186</v>
      </c>
      <c r="N25" s="18" t="n">
        <f aca="false">N10*3900*Parameter!$B$23</f>
        <v>30186</v>
      </c>
      <c r="O25" s="18" t="n">
        <f aca="false">O10*3900*Parameter!$B$23</f>
        <v>30186</v>
      </c>
      <c r="P25" s="18" t="n">
        <f aca="false">SUM(D25:O25)</f>
        <v>337077</v>
      </c>
    </row>
    <row r="26" customFormat="false" ht="18" hidden="false" customHeight="true" outlineLevel="0" collapsed="false">
      <c r="A26" s="48" t="n">
        <v>5</v>
      </c>
      <c r="B26" s="25" t="s">
        <v>106</v>
      </c>
      <c r="C26" s="25" t="s">
        <v>168</v>
      </c>
      <c r="D26" s="55" t="n">
        <f aca="false">D11*4800*Parameter!$B$23</f>
        <v>12384</v>
      </c>
      <c r="E26" s="55" t="n">
        <f aca="false">E11*4800*Parameter!$B$23</f>
        <v>12384</v>
      </c>
      <c r="F26" s="55" t="n">
        <f aca="false">F11*4800*Parameter!$B$23</f>
        <v>12384</v>
      </c>
      <c r="G26" s="55" t="n">
        <f aca="false">G11*4800*Parameter!$B$23</f>
        <v>12384</v>
      </c>
      <c r="H26" s="55" t="n">
        <f aca="false">H11*4800*Parameter!$B$23</f>
        <v>12384</v>
      </c>
      <c r="I26" s="55" t="n">
        <f aca="false">I11*4800*Parameter!$B$23</f>
        <v>12384</v>
      </c>
      <c r="J26" s="55" t="n">
        <f aca="false">J11*4800*Parameter!$B$23</f>
        <v>12384</v>
      </c>
      <c r="K26" s="55" t="n">
        <f aca="false">K11*4800*Parameter!$B$23</f>
        <v>12384</v>
      </c>
      <c r="L26" s="55" t="n">
        <f aca="false">L11*4800*Parameter!$B$23</f>
        <v>12384</v>
      </c>
      <c r="M26" s="55" t="n">
        <f aca="false">M11*4800*Parameter!$B$23</f>
        <v>12384</v>
      </c>
      <c r="N26" s="55" t="n">
        <f aca="false">N11*4800*Parameter!$B$23</f>
        <v>12384</v>
      </c>
      <c r="O26" s="55" t="n">
        <f aca="false">O11*4800*Parameter!$B$23</f>
        <v>12384</v>
      </c>
      <c r="P26" s="55" t="n">
        <f aca="false">SUM(D26:O26)</f>
        <v>148608</v>
      </c>
    </row>
    <row r="27" customFormat="false" ht="18" hidden="false" customHeight="true" outlineLevel="0" collapsed="false">
      <c r="A27" s="41" t="n">
        <v>6</v>
      </c>
      <c r="B27" s="29" t="s">
        <v>102</v>
      </c>
      <c r="C27" s="29" t="s">
        <v>169</v>
      </c>
      <c r="D27" s="18" t="n">
        <f aca="false">D12*4000*Parameter!$B$23</f>
        <v>5160</v>
      </c>
      <c r="E27" s="18" t="n">
        <f aca="false">E12*4000*Parameter!$B$23</f>
        <v>5160</v>
      </c>
      <c r="F27" s="18" t="n">
        <f aca="false">F12*4000*Parameter!$B$23</f>
        <v>5160</v>
      </c>
      <c r="G27" s="18" t="n">
        <f aca="false">G12*4000*Parameter!$B$23</f>
        <v>5160</v>
      </c>
      <c r="H27" s="18" t="n">
        <f aca="false">H12*4000*Parameter!$B$23</f>
        <v>5160</v>
      </c>
      <c r="I27" s="18" t="n">
        <f aca="false">I12*4000*Parameter!$B$23</f>
        <v>5160</v>
      </c>
      <c r="J27" s="18" t="n">
        <f aca="false">J12*4000*Parameter!$B$23</f>
        <v>5160</v>
      </c>
      <c r="K27" s="18" t="n">
        <f aca="false">K12*4000*Parameter!$B$23</f>
        <v>5160</v>
      </c>
      <c r="L27" s="18" t="n">
        <f aca="false">L12*4000*Parameter!$B$23</f>
        <v>5160</v>
      </c>
      <c r="M27" s="18" t="n">
        <f aca="false">M12*4000*Parameter!$B$23</f>
        <v>5160</v>
      </c>
      <c r="N27" s="18" t="n">
        <f aca="false">N12*4000*Parameter!$B$23</f>
        <v>5160</v>
      </c>
      <c r="O27" s="18" t="n">
        <f aca="false">O12*4000*Parameter!$B$23</f>
        <v>5160</v>
      </c>
      <c r="P27" s="18" t="n">
        <f aca="false">SUM(D27:O27)</f>
        <v>61920</v>
      </c>
    </row>
    <row r="28" customFormat="false" ht="18" hidden="false" customHeight="true" outlineLevel="0" collapsed="false">
      <c r="A28" s="48" t="n">
        <v>7</v>
      </c>
      <c r="B28" s="25" t="s">
        <v>110</v>
      </c>
      <c r="C28" s="25" t="s">
        <v>170</v>
      </c>
      <c r="D28" s="55" t="n">
        <f aca="false">D13*3500*Parameter!$B$23</f>
        <v>2257.5</v>
      </c>
      <c r="E28" s="55" t="n">
        <f aca="false">E13*3500*Parameter!$B$23</f>
        <v>2257.5</v>
      </c>
      <c r="F28" s="55" t="n">
        <f aca="false">F13*3500*Parameter!$B$23</f>
        <v>2257.5</v>
      </c>
      <c r="G28" s="55" t="n">
        <f aca="false">G13*3500*Parameter!$B$23</f>
        <v>4515</v>
      </c>
      <c r="H28" s="55" t="n">
        <f aca="false">H13*3500*Parameter!$B$23</f>
        <v>4515</v>
      </c>
      <c r="I28" s="55" t="n">
        <f aca="false">I13*3500*Parameter!$B$23</f>
        <v>4515</v>
      </c>
      <c r="J28" s="55" t="n">
        <f aca="false">J13*3500*Parameter!$B$23</f>
        <v>2257.5</v>
      </c>
      <c r="K28" s="55" t="n">
        <f aca="false">K13*3500*Parameter!$B$23</f>
        <v>2257.5</v>
      </c>
      <c r="L28" s="55" t="n">
        <f aca="false">L13*3500*Parameter!$B$23</f>
        <v>4515</v>
      </c>
      <c r="M28" s="55" t="n">
        <f aca="false">M13*3500*Parameter!$B$23</f>
        <v>4515</v>
      </c>
      <c r="N28" s="55" t="n">
        <f aca="false">N13*3500*Parameter!$B$23</f>
        <v>4515</v>
      </c>
      <c r="O28" s="55" t="n">
        <f aca="false">O13*3500*Parameter!$B$23</f>
        <v>4515</v>
      </c>
      <c r="P28" s="55" t="n">
        <f aca="false">SUM(D28:O28)</f>
        <v>42892.5</v>
      </c>
    </row>
    <row r="29" customFormat="false" ht="18" hidden="false" customHeight="true" outlineLevel="0" collapsed="false">
      <c r="A29" s="41" t="n">
        <v>8</v>
      </c>
      <c r="B29" s="29" t="s">
        <v>120</v>
      </c>
      <c r="C29" s="29" t="s">
        <v>171</v>
      </c>
      <c r="D29" s="18" t="n">
        <f aca="false">D14*3700*Parameter!$B$23</f>
        <v>9546</v>
      </c>
      <c r="E29" s="18" t="n">
        <f aca="false">E14*3700*Parameter!$B$23</f>
        <v>9546</v>
      </c>
      <c r="F29" s="18" t="n">
        <f aca="false">F14*3700*Parameter!$B$23</f>
        <v>9546</v>
      </c>
      <c r="G29" s="18" t="n">
        <f aca="false">G14*3700*Parameter!$B$23</f>
        <v>9546</v>
      </c>
      <c r="H29" s="18" t="n">
        <f aca="false">H14*3700*Parameter!$B$23</f>
        <v>9546</v>
      </c>
      <c r="I29" s="18" t="n">
        <f aca="false">I14*3700*Parameter!$B$23</f>
        <v>9546</v>
      </c>
      <c r="J29" s="18" t="n">
        <f aca="false">J14*3700*Parameter!$B$23</f>
        <v>9546</v>
      </c>
      <c r="K29" s="18" t="n">
        <f aca="false">K14*3700*Parameter!$B$23</f>
        <v>9546</v>
      </c>
      <c r="L29" s="18" t="n">
        <f aca="false">L14*3700*Parameter!$B$23</f>
        <v>9546</v>
      </c>
      <c r="M29" s="18" t="n">
        <f aca="false">M14*3700*Parameter!$B$23</f>
        <v>9546</v>
      </c>
      <c r="N29" s="18" t="n">
        <f aca="false">N14*3700*Parameter!$B$23</f>
        <v>9546</v>
      </c>
      <c r="O29" s="18" t="n">
        <f aca="false">O14*3700*Parameter!$B$23</f>
        <v>9546</v>
      </c>
      <c r="P29" s="18" t="n">
        <f aca="false">SUM(D29:O29)</f>
        <v>114552</v>
      </c>
    </row>
    <row r="30" customFormat="false" ht="18" hidden="false" customHeight="true" outlineLevel="0" collapsed="false">
      <c r="A30" s="48" t="n">
        <v>9</v>
      </c>
      <c r="B30" s="25" t="s">
        <v>124</v>
      </c>
      <c r="C30" s="25" t="s">
        <v>125</v>
      </c>
      <c r="D30" s="55" t="n">
        <f aca="false">D15*3600*Parameter!$B$23</f>
        <v>4644</v>
      </c>
      <c r="E30" s="55" t="n">
        <f aca="false">E15*3600*Parameter!$B$23</f>
        <v>4644</v>
      </c>
      <c r="F30" s="55" t="n">
        <f aca="false">F15*3600*Parameter!$B$23</f>
        <v>4644</v>
      </c>
      <c r="G30" s="55" t="n">
        <f aca="false">G15*3600*Parameter!$B$23</f>
        <v>4644</v>
      </c>
      <c r="H30" s="55" t="n">
        <f aca="false">H15*3600*Parameter!$B$23</f>
        <v>4644</v>
      </c>
      <c r="I30" s="55" t="n">
        <f aca="false">I15*3600*Parameter!$B$23</f>
        <v>4644</v>
      </c>
      <c r="J30" s="55" t="n">
        <f aca="false">J15*3600*Parameter!$B$23</f>
        <v>4644</v>
      </c>
      <c r="K30" s="55" t="n">
        <f aca="false">K15*3600*Parameter!$B$23</f>
        <v>4644</v>
      </c>
      <c r="L30" s="55" t="n">
        <f aca="false">L15*3600*Parameter!$B$23</f>
        <v>4644</v>
      </c>
      <c r="M30" s="55" t="n">
        <f aca="false">M15*3600*Parameter!$B$23</f>
        <v>4644</v>
      </c>
      <c r="N30" s="55" t="n">
        <f aca="false">N15*3600*Parameter!$B$23</f>
        <v>4644</v>
      </c>
      <c r="O30" s="55" t="n">
        <f aca="false">O15*3600*Parameter!$B$23</f>
        <v>4644</v>
      </c>
      <c r="P30" s="55" t="n">
        <f aca="false">SUM(D30:O30)</f>
        <v>55728</v>
      </c>
    </row>
    <row r="31" customFormat="false" ht="24" hidden="false" customHeight="true" outlineLevel="0" collapsed="false">
      <c r="A31" s="77"/>
      <c r="B31" s="77"/>
      <c r="C31" s="78" t="s">
        <v>176</v>
      </c>
      <c r="D31" s="80" t="n">
        <f aca="false">SUM(D22:D30)</f>
        <v>92815.5</v>
      </c>
      <c r="E31" s="80" t="n">
        <f aca="false">SUM(E22:E30)</f>
        <v>92815.5</v>
      </c>
      <c r="F31" s="80" t="n">
        <f aca="false">SUM(F22:F30)</f>
        <v>92815.5</v>
      </c>
      <c r="G31" s="80" t="n">
        <f aca="false">SUM(G22:G30)</f>
        <v>102813</v>
      </c>
      <c r="H31" s="80" t="n">
        <f aca="false">SUM(H22:H30)</f>
        <v>102813</v>
      </c>
      <c r="I31" s="80" t="n">
        <f aca="false">SUM(I22:I30)</f>
        <v>102813</v>
      </c>
      <c r="J31" s="80" t="n">
        <f aca="false">SUM(J22:J30)</f>
        <v>92815.5</v>
      </c>
      <c r="K31" s="80" t="n">
        <f aca="false">SUM(K22:K30)</f>
        <v>92815.5</v>
      </c>
      <c r="L31" s="80" t="n">
        <f aca="false">SUM(L22:L30)</f>
        <v>108618</v>
      </c>
      <c r="M31" s="80" t="n">
        <f aca="false">SUM(M22:M30)</f>
        <v>108618</v>
      </c>
      <c r="N31" s="80" t="n">
        <f aca="false">SUM(N22:N30)</f>
        <v>111327</v>
      </c>
      <c r="O31" s="80" t="n">
        <f aca="false">SUM(O22:O30)</f>
        <v>111327</v>
      </c>
      <c r="P31" s="80" t="n">
        <f aca="false">SUM(P22:P30)</f>
        <v>1212406.5</v>
      </c>
    </row>
  </sheetData>
  <mergeCells count="5">
    <mergeCell ref="A1:P1"/>
    <mergeCell ref="A3:B3"/>
    <mergeCell ref="A5:P5"/>
    <mergeCell ref="A16:P16"/>
    <mergeCell ref="A20:P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14" min="3" style="0" width="11"/>
    <col collapsed="false" customWidth="true" hidden="false" outlineLevel="0" max="16" min="15" style="0" width="14"/>
  </cols>
  <sheetData>
    <row r="1" customFormat="false" ht="36" hidden="false" customHeight="true" outlineLevel="0" collapsed="false">
      <c r="A1" s="24" t="s">
        <v>177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customFormat="false" ht="7.5" hidden="false" customHeight="true" outlineLevel="0" collapsed="false"/>
    <row r="3" customFormat="false" ht="19.5" hidden="false" customHeight="true" outlineLevel="0" collapsed="false">
      <c r="A3" s="81" t="s">
        <v>178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customFormat="false" ht="7.5" hidden="false" customHeight="true" outlineLevel="0" collapsed="false"/>
    <row r="5" customFormat="false" ht="21.75" hidden="false" customHeight="true" outlineLevel="0" collapsed="false">
      <c r="A5" s="12" t="s">
        <v>179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customFormat="false" ht="31.5" hidden="false" customHeight="true" outlineLevel="0" collapsed="false">
      <c r="A6" s="5" t="s">
        <v>79</v>
      </c>
      <c r="B6" s="5" t="s">
        <v>81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20</v>
      </c>
      <c r="N6" s="5" t="s">
        <v>21</v>
      </c>
      <c r="O6" s="5" t="s">
        <v>163</v>
      </c>
      <c r="P6" s="5"/>
    </row>
    <row r="7" customFormat="false" ht="18" hidden="false" customHeight="true" outlineLevel="0" collapsed="false">
      <c r="A7" s="41" t="n">
        <v>1</v>
      </c>
      <c r="B7" s="82" t="s">
        <v>128</v>
      </c>
      <c r="C7" s="83" t="n">
        <v>1</v>
      </c>
      <c r="D7" s="83" t="n">
        <v>1</v>
      </c>
      <c r="E7" s="83" t="n">
        <v>1</v>
      </c>
      <c r="F7" s="83" t="n">
        <v>1</v>
      </c>
      <c r="G7" s="83" t="n">
        <v>1</v>
      </c>
      <c r="H7" s="83" t="n">
        <v>1</v>
      </c>
      <c r="I7" s="83" t="n">
        <v>1</v>
      </c>
      <c r="J7" s="83" t="n">
        <v>1</v>
      </c>
      <c r="K7" s="83" t="n">
        <v>1</v>
      </c>
      <c r="L7" s="83" t="n">
        <v>1</v>
      </c>
      <c r="M7" s="83" t="n">
        <v>1</v>
      </c>
      <c r="N7" s="83" t="n">
        <v>1</v>
      </c>
      <c r="O7" s="16" t="n">
        <f aca="false">AVERAGE(C7:N7)</f>
        <v>1</v>
      </c>
    </row>
    <row r="8" customFormat="false" ht="18" hidden="false" customHeight="true" outlineLevel="0" collapsed="false">
      <c r="A8" s="48" t="n">
        <v>2</v>
      </c>
      <c r="B8" s="84" t="s">
        <v>92</v>
      </c>
      <c r="C8" s="85" t="n">
        <v>2</v>
      </c>
      <c r="D8" s="85" t="n">
        <v>2</v>
      </c>
      <c r="E8" s="85" t="n">
        <v>2</v>
      </c>
      <c r="F8" s="85" t="n">
        <v>2</v>
      </c>
      <c r="G8" s="85" t="n">
        <v>2</v>
      </c>
      <c r="H8" s="85" t="n">
        <v>2</v>
      </c>
      <c r="I8" s="85" t="n">
        <v>2</v>
      </c>
      <c r="J8" s="85" t="n">
        <v>2</v>
      </c>
      <c r="K8" s="85" t="n">
        <v>2</v>
      </c>
      <c r="L8" s="85" t="n">
        <v>2</v>
      </c>
      <c r="M8" s="85" t="n">
        <v>2</v>
      </c>
      <c r="N8" s="85" t="n">
        <v>2</v>
      </c>
      <c r="O8" s="14" t="n">
        <f aca="false">AVERAGE(C8:N8)</f>
        <v>2</v>
      </c>
    </row>
    <row r="9" customFormat="false" ht="18" hidden="false" customHeight="true" outlineLevel="0" collapsed="false">
      <c r="A9" s="41" t="n">
        <v>3</v>
      </c>
      <c r="B9" s="82" t="s">
        <v>116</v>
      </c>
      <c r="C9" s="83" t="n">
        <v>1</v>
      </c>
      <c r="D9" s="83" t="n">
        <v>1</v>
      </c>
      <c r="E9" s="83" t="n">
        <v>1</v>
      </c>
      <c r="F9" s="83" t="n">
        <v>1</v>
      </c>
      <c r="G9" s="83" t="n">
        <v>1</v>
      </c>
      <c r="H9" s="83" t="n">
        <v>1</v>
      </c>
      <c r="I9" s="83" t="n">
        <v>1</v>
      </c>
      <c r="J9" s="83" t="n">
        <v>1</v>
      </c>
      <c r="K9" s="83" t="n">
        <v>1</v>
      </c>
      <c r="L9" s="83" t="n">
        <v>1</v>
      </c>
      <c r="M9" s="83" t="n">
        <v>1</v>
      </c>
      <c r="N9" s="83" t="n">
        <v>1</v>
      </c>
      <c r="O9" s="16" t="n">
        <f aca="false">AVERAGE(C9:N9)</f>
        <v>1</v>
      </c>
    </row>
    <row r="10" customFormat="false" ht="18" hidden="false" customHeight="true" outlineLevel="0" collapsed="false">
      <c r="A10" s="48" t="n">
        <v>4</v>
      </c>
      <c r="B10" s="84" t="s">
        <v>98</v>
      </c>
      <c r="C10" s="85" t="n">
        <v>1</v>
      </c>
      <c r="D10" s="85" t="n">
        <v>1</v>
      </c>
      <c r="E10" s="85" t="n">
        <v>1</v>
      </c>
      <c r="F10" s="85" t="n">
        <v>1</v>
      </c>
      <c r="G10" s="85" t="n">
        <v>1</v>
      </c>
      <c r="H10" s="85" t="n">
        <v>1</v>
      </c>
      <c r="I10" s="85" t="n">
        <v>1</v>
      </c>
      <c r="J10" s="85" t="n">
        <v>1</v>
      </c>
      <c r="K10" s="85" t="n">
        <v>1</v>
      </c>
      <c r="L10" s="85" t="n">
        <v>1</v>
      </c>
      <c r="M10" s="85" t="n">
        <v>1</v>
      </c>
      <c r="N10" s="85" t="n">
        <v>1</v>
      </c>
      <c r="O10" s="14" t="n">
        <f aca="false">AVERAGE(C10:N10)</f>
        <v>1</v>
      </c>
    </row>
    <row r="11" customFormat="false" ht="18" hidden="false" customHeight="true" outlineLevel="0" collapsed="false">
      <c r="A11" s="41" t="n">
        <v>5</v>
      </c>
      <c r="B11" s="82" t="s">
        <v>106</v>
      </c>
      <c r="C11" s="83" t="n">
        <v>1</v>
      </c>
      <c r="D11" s="83" t="n">
        <v>1</v>
      </c>
      <c r="E11" s="83" t="n">
        <v>1</v>
      </c>
      <c r="F11" s="83" t="n">
        <v>1</v>
      </c>
      <c r="G11" s="83" t="n">
        <v>1</v>
      </c>
      <c r="H11" s="83" t="n">
        <v>1</v>
      </c>
      <c r="I11" s="83" t="n">
        <v>1</v>
      </c>
      <c r="J11" s="83" t="n">
        <v>1</v>
      </c>
      <c r="K11" s="83" t="n">
        <v>1</v>
      </c>
      <c r="L11" s="83" t="n">
        <v>1</v>
      </c>
      <c r="M11" s="83" t="n">
        <v>1</v>
      </c>
      <c r="N11" s="83" t="n">
        <v>1</v>
      </c>
      <c r="O11" s="16" t="n">
        <f aca="false">AVERAGE(C11:N11)</f>
        <v>1</v>
      </c>
    </row>
    <row r="12" customFormat="false" ht="18" hidden="false" customHeight="true" outlineLevel="0" collapsed="false">
      <c r="A12" s="48" t="n">
        <v>6</v>
      </c>
      <c r="B12" s="84" t="s">
        <v>102</v>
      </c>
      <c r="C12" s="85" t="n">
        <v>0.75</v>
      </c>
      <c r="D12" s="85" t="n">
        <v>0.75</v>
      </c>
      <c r="E12" s="85" t="n">
        <v>0.75</v>
      </c>
      <c r="F12" s="85" t="n">
        <v>0.75</v>
      </c>
      <c r="G12" s="85" t="n">
        <v>0.75</v>
      </c>
      <c r="H12" s="85" t="n">
        <v>0.75</v>
      </c>
      <c r="I12" s="85" t="n">
        <v>0.75</v>
      </c>
      <c r="J12" s="85" t="n">
        <v>0.75</v>
      </c>
      <c r="K12" s="85" t="n">
        <v>0.75</v>
      </c>
      <c r="L12" s="85" t="n">
        <v>0.75</v>
      </c>
      <c r="M12" s="85" t="n">
        <v>0.75</v>
      </c>
      <c r="N12" s="85" t="n">
        <v>0.75</v>
      </c>
      <c r="O12" s="14" t="n">
        <f aca="false">AVERAGE(C12:N12)</f>
        <v>0.75</v>
      </c>
    </row>
    <row r="13" customFormat="false" ht="18" hidden="false" customHeight="true" outlineLevel="0" collapsed="false">
      <c r="A13" s="41" t="n">
        <v>7</v>
      </c>
      <c r="B13" s="82" t="s">
        <v>110</v>
      </c>
      <c r="C13" s="83" t="n">
        <v>0.5</v>
      </c>
      <c r="D13" s="83" t="n">
        <v>0.5</v>
      </c>
      <c r="E13" s="83" t="n">
        <v>0.5</v>
      </c>
      <c r="F13" s="83" t="n">
        <v>0.5</v>
      </c>
      <c r="G13" s="83" t="n">
        <v>0.5</v>
      </c>
      <c r="H13" s="83" t="n">
        <v>0.5</v>
      </c>
      <c r="I13" s="83" t="n">
        <v>0.5</v>
      </c>
      <c r="J13" s="83" t="n">
        <v>0.5</v>
      </c>
      <c r="K13" s="83" t="n">
        <v>0.5</v>
      </c>
      <c r="L13" s="83" t="n">
        <v>0.5</v>
      </c>
      <c r="M13" s="83" t="n">
        <v>0.5</v>
      </c>
      <c r="N13" s="83" t="n">
        <v>0.5</v>
      </c>
      <c r="O13" s="16" t="n">
        <f aca="false">AVERAGE(C13:N13)</f>
        <v>0.5</v>
      </c>
    </row>
    <row r="14" customFormat="false" ht="18" hidden="false" customHeight="true" outlineLevel="0" collapsed="false">
      <c r="A14" s="48" t="n">
        <v>8</v>
      </c>
      <c r="B14" s="84" t="s">
        <v>120</v>
      </c>
      <c r="C14" s="85" t="n">
        <v>1</v>
      </c>
      <c r="D14" s="85" t="n">
        <v>1</v>
      </c>
      <c r="E14" s="85" t="n">
        <v>1</v>
      </c>
      <c r="F14" s="85" t="n">
        <v>1</v>
      </c>
      <c r="G14" s="85" t="n">
        <v>1</v>
      </c>
      <c r="H14" s="85" t="n">
        <v>1</v>
      </c>
      <c r="I14" s="85" t="n">
        <v>1</v>
      </c>
      <c r="J14" s="85" t="n">
        <v>1</v>
      </c>
      <c r="K14" s="85" t="n">
        <v>1</v>
      </c>
      <c r="L14" s="85" t="n">
        <v>1</v>
      </c>
      <c r="M14" s="85" t="n">
        <v>1</v>
      </c>
      <c r="N14" s="85" t="n">
        <v>1</v>
      </c>
      <c r="O14" s="14" t="n">
        <f aca="false">AVERAGE(C14:N14)</f>
        <v>1</v>
      </c>
    </row>
    <row r="15" customFormat="false" ht="18" hidden="false" customHeight="true" outlineLevel="0" collapsed="false">
      <c r="A15" s="41" t="n">
        <v>9</v>
      </c>
      <c r="B15" s="82" t="s">
        <v>124</v>
      </c>
      <c r="C15" s="83" t="n">
        <v>1</v>
      </c>
      <c r="D15" s="83" t="n">
        <v>1</v>
      </c>
      <c r="E15" s="83" t="n">
        <v>1</v>
      </c>
      <c r="F15" s="83" t="n">
        <v>1</v>
      </c>
      <c r="G15" s="83" t="n">
        <v>1</v>
      </c>
      <c r="H15" s="83" t="n">
        <v>1</v>
      </c>
      <c r="I15" s="83" t="n">
        <v>1</v>
      </c>
      <c r="J15" s="83" t="n">
        <v>1</v>
      </c>
      <c r="K15" s="83" t="n">
        <v>1</v>
      </c>
      <c r="L15" s="83" t="n">
        <v>1</v>
      </c>
      <c r="M15" s="83" t="n">
        <v>1</v>
      </c>
      <c r="N15" s="83" t="n">
        <v>1</v>
      </c>
      <c r="O15" s="16" t="n">
        <f aca="false">AVERAGE(C15:N15)</f>
        <v>1</v>
      </c>
    </row>
    <row r="16" customFormat="false" ht="21.75" hidden="false" customHeight="true" outlineLevel="0" collapsed="false">
      <c r="A16" s="86"/>
      <c r="B16" s="87" t="s">
        <v>180</v>
      </c>
      <c r="C16" s="86" t="n">
        <f aca="false">SUM(C7:C15)</f>
        <v>9.25</v>
      </c>
      <c r="D16" s="86" t="n">
        <f aca="false">SUM(D7:D15)</f>
        <v>9.25</v>
      </c>
      <c r="E16" s="86" t="n">
        <f aca="false">SUM(E7:E15)</f>
        <v>9.25</v>
      </c>
      <c r="F16" s="86" t="n">
        <f aca="false">SUM(F7:F15)</f>
        <v>9.25</v>
      </c>
      <c r="G16" s="86" t="n">
        <f aca="false">SUM(G7:G15)</f>
        <v>9.25</v>
      </c>
      <c r="H16" s="86" t="n">
        <f aca="false">SUM(H7:H15)</f>
        <v>9.25</v>
      </c>
      <c r="I16" s="86" t="n">
        <f aca="false">SUM(I7:I15)</f>
        <v>9.25</v>
      </c>
      <c r="J16" s="86" t="n">
        <f aca="false">SUM(J7:J15)</f>
        <v>9.25</v>
      </c>
      <c r="K16" s="86" t="n">
        <f aca="false">SUM(K7:K15)</f>
        <v>9.25</v>
      </c>
      <c r="L16" s="86" t="n">
        <f aca="false">SUM(L7:L15)</f>
        <v>9.25</v>
      </c>
      <c r="M16" s="86" t="n">
        <f aca="false">SUM(M7:M15)</f>
        <v>9.25</v>
      </c>
      <c r="N16" s="86" t="n">
        <f aca="false">SUM(N7:N15)</f>
        <v>9.25</v>
      </c>
      <c r="O16" s="86" t="n">
        <f aca="false">SUM(O7:O15)</f>
        <v>9.25</v>
      </c>
    </row>
    <row r="17" customFormat="false" ht="12" hidden="false" customHeight="true" outlineLevel="0" collapsed="false"/>
    <row r="18" customFormat="false" ht="21.75" hidden="false" customHeight="true" outlineLevel="0" collapsed="false">
      <c r="A18" s="12" t="s">
        <v>181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customFormat="false" ht="31.5" hidden="false" customHeight="true" outlineLevel="0" collapsed="false">
      <c r="A19" s="5" t="s">
        <v>79</v>
      </c>
      <c r="B19" s="5" t="s">
        <v>81</v>
      </c>
      <c r="C19" s="5" t="s">
        <v>10</v>
      </c>
      <c r="D19" s="5" t="s">
        <v>11</v>
      </c>
      <c r="E19" s="5" t="s">
        <v>12</v>
      </c>
      <c r="F19" s="5" t="s">
        <v>13</v>
      </c>
      <c r="G19" s="5" t="s">
        <v>14</v>
      </c>
      <c r="H19" s="5" t="s">
        <v>15</v>
      </c>
      <c r="I19" s="5" t="s">
        <v>16</v>
      </c>
      <c r="J19" s="5" t="s">
        <v>17</v>
      </c>
      <c r="K19" s="5" t="s">
        <v>18</v>
      </c>
      <c r="L19" s="5" t="s">
        <v>19</v>
      </c>
      <c r="M19" s="5" t="s">
        <v>20</v>
      </c>
      <c r="N19" s="5" t="s">
        <v>21</v>
      </c>
      <c r="O19" s="5" t="s">
        <v>163</v>
      </c>
      <c r="P19" s="5"/>
    </row>
    <row r="20" customFormat="false" ht="18" hidden="false" customHeight="true" outlineLevel="0" collapsed="false">
      <c r="A20" s="48" t="n">
        <v>1</v>
      </c>
      <c r="B20" s="84" t="s">
        <v>128</v>
      </c>
      <c r="C20" s="85" t="n">
        <f aca="false">'Bedarfsplanung (Soll)'!D7</f>
        <v>1</v>
      </c>
      <c r="D20" s="85" t="n">
        <f aca="false">'Bedarfsplanung (Soll)'!E7</f>
        <v>1</v>
      </c>
      <c r="E20" s="85" t="n">
        <f aca="false">'Bedarfsplanung (Soll)'!F7</f>
        <v>1</v>
      </c>
      <c r="F20" s="85" t="n">
        <f aca="false">'Bedarfsplanung (Soll)'!G7</f>
        <v>1</v>
      </c>
      <c r="G20" s="85" t="n">
        <f aca="false">'Bedarfsplanung (Soll)'!H7</f>
        <v>1</v>
      </c>
      <c r="H20" s="85" t="n">
        <f aca="false">'Bedarfsplanung (Soll)'!I7</f>
        <v>1</v>
      </c>
      <c r="I20" s="85" t="n">
        <f aca="false">'Bedarfsplanung (Soll)'!J7</f>
        <v>1</v>
      </c>
      <c r="J20" s="85" t="n">
        <f aca="false">'Bedarfsplanung (Soll)'!K7</f>
        <v>1</v>
      </c>
      <c r="K20" s="85" t="n">
        <f aca="false">'Bedarfsplanung (Soll)'!L7</f>
        <v>1</v>
      </c>
      <c r="L20" s="85" t="n">
        <f aca="false">'Bedarfsplanung (Soll)'!M7</f>
        <v>1</v>
      </c>
      <c r="M20" s="85" t="n">
        <f aca="false">'Bedarfsplanung (Soll)'!N7</f>
        <v>1</v>
      </c>
      <c r="N20" s="85" t="n">
        <f aca="false">'Bedarfsplanung (Soll)'!O7</f>
        <v>1</v>
      </c>
      <c r="O20" s="14" t="n">
        <f aca="false">AVERAGE(C20:N20)</f>
        <v>1</v>
      </c>
    </row>
    <row r="21" customFormat="false" ht="18" hidden="false" customHeight="true" outlineLevel="0" collapsed="false">
      <c r="A21" s="41" t="n">
        <v>2</v>
      </c>
      <c r="B21" s="82" t="s">
        <v>92</v>
      </c>
      <c r="C21" s="83" t="n">
        <f aca="false">'Bedarfsplanung (Soll)'!D8</f>
        <v>3</v>
      </c>
      <c r="D21" s="83" t="n">
        <f aca="false">'Bedarfsplanung (Soll)'!E8</f>
        <v>3</v>
      </c>
      <c r="E21" s="83" t="n">
        <f aca="false">'Bedarfsplanung (Soll)'!F8</f>
        <v>3</v>
      </c>
      <c r="F21" s="83" t="n">
        <f aca="false">'Bedarfsplanung (Soll)'!G8</f>
        <v>3.5</v>
      </c>
      <c r="G21" s="83" t="n">
        <f aca="false">'Bedarfsplanung (Soll)'!H8</f>
        <v>3.5</v>
      </c>
      <c r="H21" s="83" t="n">
        <f aca="false">'Bedarfsplanung (Soll)'!I8</f>
        <v>3.5</v>
      </c>
      <c r="I21" s="83" t="n">
        <f aca="false">'Bedarfsplanung (Soll)'!J8</f>
        <v>3</v>
      </c>
      <c r="J21" s="83" t="n">
        <f aca="false">'Bedarfsplanung (Soll)'!K8</f>
        <v>3</v>
      </c>
      <c r="K21" s="83" t="n">
        <f aca="false">'Bedarfsplanung (Soll)'!L8</f>
        <v>3.5</v>
      </c>
      <c r="L21" s="83" t="n">
        <f aca="false">'Bedarfsplanung (Soll)'!M8</f>
        <v>3.5</v>
      </c>
      <c r="M21" s="83" t="n">
        <f aca="false">'Bedarfsplanung (Soll)'!N8</f>
        <v>4</v>
      </c>
      <c r="N21" s="83" t="n">
        <f aca="false">'Bedarfsplanung (Soll)'!O8</f>
        <v>4</v>
      </c>
      <c r="O21" s="16" t="n">
        <f aca="false">AVERAGE(C21:N21)</f>
        <v>3.375</v>
      </c>
    </row>
    <row r="22" customFormat="false" ht="18" hidden="false" customHeight="true" outlineLevel="0" collapsed="false">
      <c r="A22" s="48" t="n">
        <v>3</v>
      </c>
      <c r="B22" s="84" t="s">
        <v>116</v>
      </c>
      <c r="C22" s="85" t="n">
        <f aca="false">'Bedarfsplanung (Soll)'!D9</f>
        <v>1</v>
      </c>
      <c r="D22" s="85" t="n">
        <f aca="false">'Bedarfsplanung (Soll)'!E9</f>
        <v>1</v>
      </c>
      <c r="E22" s="85" t="n">
        <f aca="false">'Bedarfsplanung (Soll)'!F9</f>
        <v>1</v>
      </c>
      <c r="F22" s="85" t="n">
        <f aca="false">'Bedarfsplanung (Soll)'!G9</f>
        <v>1</v>
      </c>
      <c r="G22" s="85" t="n">
        <f aca="false">'Bedarfsplanung (Soll)'!H9</f>
        <v>1</v>
      </c>
      <c r="H22" s="85" t="n">
        <f aca="false">'Bedarfsplanung (Soll)'!I9</f>
        <v>1</v>
      </c>
      <c r="I22" s="85" t="n">
        <f aca="false">'Bedarfsplanung (Soll)'!J9</f>
        <v>1</v>
      </c>
      <c r="J22" s="85" t="n">
        <f aca="false">'Bedarfsplanung (Soll)'!K9</f>
        <v>1</v>
      </c>
      <c r="K22" s="85" t="n">
        <f aca="false">'Bedarfsplanung (Soll)'!L9</f>
        <v>2</v>
      </c>
      <c r="L22" s="85" t="n">
        <f aca="false">'Bedarfsplanung (Soll)'!M9</f>
        <v>2</v>
      </c>
      <c r="M22" s="85" t="n">
        <f aca="false">'Bedarfsplanung (Soll)'!N9</f>
        <v>2</v>
      </c>
      <c r="N22" s="85" t="n">
        <f aca="false">'Bedarfsplanung (Soll)'!O9</f>
        <v>2</v>
      </c>
      <c r="O22" s="14" t="n">
        <f aca="false">AVERAGE(C22:N22)</f>
        <v>1.33333333333333</v>
      </c>
    </row>
    <row r="23" customFormat="false" ht="18" hidden="false" customHeight="true" outlineLevel="0" collapsed="false">
      <c r="A23" s="41" t="n">
        <v>4</v>
      </c>
      <c r="B23" s="82" t="s">
        <v>98</v>
      </c>
      <c r="C23" s="83" t="n">
        <f aca="false">'Bedarfsplanung (Soll)'!D10</f>
        <v>5</v>
      </c>
      <c r="D23" s="83" t="n">
        <f aca="false">'Bedarfsplanung (Soll)'!E10</f>
        <v>5</v>
      </c>
      <c r="E23" s="83" t="n">
        <f aca="false">'Bedarfsplanung (Soll)'!F10</f>
        <v>5</v>
      </c>
      <c r="F23" s="83" t="n">
        <f aca="false">'Bedarfsplanung (Soll)'!G10</f>
        <v>6</v>
      </c>
      <c r="G23" s="83" t="n">
        <f aca="false">'Bedarfsplanung (Soll)'!H10</f>
        <v>6</v>
      </c>
      <c r="H23" s="83" t="n">
        <f aca="false">'Bedarfsplanung (Soll)'!I10</f>
        <v>6</v>
      </c>
      <c r="I23" s="83" t="n">
        <f aca="false">'Bedarfsplanung (Soll)'!J10</f>
        <v>5</v>
      </c>
      <c r="J23" s="83" t="n">
        <f aca="false">'Bedarfsplanung (Soll)'!K10</f>
        <v>5</v>
      </c>
      <c r="K23" s="83" t="n">
        <f aca="false">'Bedarfsplanung (Soll)'!L10</f>
        <v>6</v>
      </c>
      <c r="L23" s="83" t="n">
        <f aca="false">'Bedarfsplanung (Soll)'!M10</f>
        <v>6</v>
      </c>
      <c r="M23" s="83" t="n">
        <f aca="false">'Bedarfsplanung (Soll)'!N10</f>
        <v>6</v>
      </c>
      <c r="N23" s="83" t="n">
        <f aca="false">'Bedarfsplanung (Soll)'!O10</f>
        <v>6</v>
      </c>
      <c r="O23" s="16" t="n">
        <f aca="false">AVERAGE(C23:N23)</f>
        <v>5.58333333333333</v>
      </c>
    </row>
    <row r="24" customFormat="false" ht="18" hidden="false" customHeight="true" outlineLevel="0" collapsed="false">
      <c r="A24" s="48" t="n">
        <v>5</v>
      </c>
      <c r="B24" s="84" t="s">
        <v>106</v>
      </c>
      <c r="C24" s="85" t="n">
        <f aca="false">'Bedarfsplanung (Soll)'!D11</f>
        <v>2</v>
      </c>
      <c r="D24" s="85" t="n">
        <f aca="false">'Bedarfsplanung (Soll)'!E11</f>
        <v>2</v>
      </c>
      <c r="E24" s="85" t="n">
        <f aca="false">'Bedarfsplanung (Soll)'!F11</f>
        <v>2</v>
      </c>
      <c r="F24" s="85" t="n">
        <f aca="false">'Bedarfsplanung (Soll)'!G11</f>
        <v>2</v>
      </c>
      <c r="G24" s="85" t="n">
        <f aca="false">'Bedarfsplanung (Soll)'!H11</f>
        <v>2</v>
      </c>
      <c r="H24" s="85" t="n">
        <f aca="false">'Bedarfsplanung (Soll)'!I11</f>
        <v>2</v>
      </c>
      <c r="I24" s="85" t="n">
        <f aca="false">'Bedarfsplanung (Soll)'!J11</f>
        <v>2</v>
      </c>
      <c r="J24" s="85" t="n">
        <f aca="false">'Bedarfsplanung (Soll)'!K11</f>
        <v>2</v>
      </c>
      <c r="K24" s="85" t="n">
        <f aca="false">'Bedarfsplanung (Soll)'!L11</f>
        <v>2</v>
      </c>
      <c r="L24" s="85" t="n">
        <f aca="false">'Bedarfsplanung (Soll)'!M11</f>
        <v>2</v>
      </c>
      <c r="M24" s="85" t="n">
        <f aca="false">'Bedarfsplanung (Soll)'!N11</f>
        <v>2</v>
      </c>
      <c r="N24" s="85" t="n">
        <f aca="false">'Bedarfsplanung (Soll)'!O11</f>
        <v>2</v>
      </c>
      <c r="O24" s="14" t="n">
        <f aca="false">AVERAGE(C24:N24)</f>
        <v>2</v>
      </c>
    </row>
    <row r="25" customFormat="false" ht="18" hidden="false" customHeight="true" outlineLevel="0" collapsed="false">
      <c r="A25" s="41" t="n">
        <v>6</v>
      </c>
      <c r="B25" s="82" t="s">
        <v>102</v>
      </c>
      <c r="C25" s="83" t="n">
        <f aca="false">'Bedarfsplanung (Soll)'!D12</f>
        <v>1</v>
      </c>
      <c r="D25" s="83" t="n">
        <f aca="false">'Bedarfsplanung (Soll)'!E12</f>
        <v>1</v>
      </c>
      <c r="E25" s="83" t="n">
        <f aca="false">'Bedarfsplanung (Soll)'!F12</f>
        <v>1</v>
      </c>
      <c r="F25" s="83" t="n">
        <f aca="false">'Bedarfsplanung (Soll)'!G12</f>
        <v>1</v>
      </c>
      <c r="G25" s="83" t="n">
        <f aca="false">'Bedarfsplanung (Soll)'!H12</f>
        <v>1</v>
      </c>
      <c r="H25" s="83" t="n">
        <f aca="false">'Bedarfsplanung (Soll)'!I12</f>
        <v>1</v>
      </c>
      <c r="I25" s="83" t="n">
        <f aca="false">'Bedarfsplanung (Soll)'!J12</f>
        <v>1</v>
      </c>
      <c r="J25" s="83" t="n">
        <f aca="false">'Bedarfsplanung (Soll)'!K12</f>
        <v>1</v>
      </c>
      <c r="K25" s="83" t="n">
        <f aca="false">'Bedarfsplanung (Soll)'!L12</f>
        <v>1</v>
      </c>
      <c r="L25" s="83" t="n">
        <f aca="false">'Bedarfsplanung (Soll)'!M12</f>
        <v>1</v>
      </c>
      <c r="M25" s="83" t="n">
        <f aca="false">'Bedarfsplanung (Soll)'!N12</f>
        <v>1</v>
      </c>
      <c r="N25" s="83" t="n">
        <f aca="false">'Bedarfsplanung (Soll)'!O12</f>
        <v>1</v>
      </c>
      <c r="O25" s="16" t="n">
        <f aca="false">AVERAGE(C25:N25)</f>
        <v>1</v>
      </c>
    </row>
    <row r="26" customFormat="false" ht="18" hidden="false" customHeight="true" outlineLevel="0" collapsed="false">
      <c r="A26" s="48" t="n">
        <v>7</v>
      </c>
      <c r="B26" s="84" t="s">
        <v>110</v>
      </c>
      <c r="C26" s="85" t="n">
        <f aca="false">'Bedarfsplanung (Soll)'!D13</f>
        <v>0.5</v>
      </c>
      <c r="D26" s="85" t="n">
        <f aca="false">'Bedarfsplanung (Soll)'!E13</f>
        <v>0.5</v>
      </c>
      <c r="E26" s="85" t="n">
        <f aca="false">'Bedarfsplanung (Soll)'!F13</f>
        <v>0.5</v>
      </c>
      <c r="F26" s="85" t="n">
        <f aca="false">'Bedarfsplanung (Soll)'!G13</f>
        <v>1</v>
      </c>
      <c r="G26" s="85" t="n">
        <f aca="false">'Bedarfsplanung (Soll)'!H13</f>
        <v>1</v>
      </c>
      <c r="H26" s="85" t="n">
        <f aca="false">'Bedarfsplanung (Soll)'!I13</f>
        <v>1</v>
      </c>
      <c r="I26" s="85" t="n">
        <f aca="false">'Bedarfsplanung (Soll)'!J13</f>
        <v>0.5</v>
      </c>
      <c r="J26" s="85" t="n">
        <f aca="false">'Bedarfsplanung (Soll)'!K13</f>
        <v>0.5</v>
      </c>
      <c r="K26" s="85" t="n">
        <f aca="false">'Bedarfsplanung (Soll)'!L13</f>
        <v>1</v>
      </c>
      <c r="L26" s="85" t="n">
        <f aca="false">'Bedarfsplanung (Soll)'!M13</f>
        <v>1</v>
      </c>
      <c r="M26" s="85" t="n">
        <f aca="false">'Bedarfsplanung (Soll)'!N13</f>
        <v>1</v>
      </c>
      <c r="N26" s="85" t="n">
        <f aca="false">'Bedarfsplanung (Soll)'!O13</f>
        <v>1</v>
      </c>
      <c r="O26" s="14" t="n">
        <f aca="false">AVERAGE(C26:N26)</f>
        <v>0.791666666666667</v>
      </c>
    </row>
    <row r="27" customFormat="false" ht="18" hidden="false" customHeight="true" outlineLevel="0" collapsed="false">
      <c r="A27" s="41" t="n">
        <v>8</v>
      </c>
      <c r="B27" s="82" t="s">
        <v>120</v>
      </c>
      <c r="C27" s="83" t="n">
        <f aca="false">'Bedarfsplanung (Soll)'!D14</f>
        <v>2</v>
      </c>
      <c r="D27" s="83" t="n">
        <f aca="false">'Bedarfsplanung (Soll)'!E14</f>
        <v>2</v>
      </c>
      <c r="E27" s="83" t="n">
        <f aca="false">'Bedarfsplanung (Soll)'!F14</f>
        <v>2</v>
      </c>
      <c r="F27" s="83" t="n">
        <f aca="false">'Bedarfsplanung (Soll)'!G14</f>
        <v>2</v>
      </c>
      <c r="G27" s="83" t="n">
        <f aca="false">'Bedarfsplanung (Soll)'!H14</f>
        <v>2</v>
      </c>
      <c r="H27" s="83" t="n">
        <f aca="false">'Bedarfsplanung (Soll)'!I14</f>
        <v>2</v>
      </c>
      <c r="I27" s="83" t="n">
        <f aca="false">'Bedarfsplanung (Soll)'!J14</f>
        <v>2</v>
      </c>
      <c r="J27" s="83" t="n">
        <f aca="false">'Bedarfsplanung (Soll)'!K14</f>
        <v>2</v>
      </c>
      <c r="K27" s="83" t="n">
        <f aca="false">'Bedarfsplanung (Soll)'!L14</f>
        <v>2</v>
      </c>
      <c r="L27" s="83" t="n">
        <f aca="false">'Bedarfsplanung (Soll)'!M14</f>
        <v>2</v>
      </c>
      <c r="M27" s="83" t="n">
        <f aca="false">'Bedarfsplanung (Soll)'!N14</f>
        <v>2</v>
      </c>
      <c r="N27" s="83" t="n">
        <f aca="false">'Bedarfsplanung (Soll)'!O14</f>
        <v>2</v>
      </c>
      <c r="O27" s="16" t="n">
        <f aca="false">AVERAGE(C27:N27)</f>
        <v>2</v>
      </c>
    </row>
    <row r="28" customFormat="false" ht="18" hidden="false" customHeight="true" outlineLevel="0" collapsed="false">
      <c r="A28" s="48" t="n">
        <v>9</v>
      </c>
      <c r="B28" s="84" t="s">
        <v>124</v>
      </c>
      <c r="C28" s="85" t="n">
        <f aca="false">'Bedarfsplanung (Soll)'!D15</f>
        <v>1</v>
      </c>
      <c r="D28" s="85" t="n">
        <f aca="false">'Bedarfsplanung (Soll)'!E15</f>
        <v>1</v>
      </c>
      <c r="E28" s="85" t="n">
        <f aca="false">'Bedarfsplanung (Soll)'!F15</f>
        <v>1</v>
      </c>
      <c r="F28" s="85" t="n">
        <f aca="false">'Bedarfsplanung (Soll)'!G15</f>
        <v>1</v>
      </c>
      <c r="G28" s="85" t="n">
        <f aca="false">'Bedarfsplanung (Soll)'!H15</f>
        <v>1</v>
      </c>
      <c r="H28" s="85" t="n">
        <f aca="false">'Bedarfsplanung (Soll)'!I15</f>
        <v>1</v>
      </c>
      <c r="I28" s="85" t="n">
        <f aca="false">'Bedarfsplanung (Soll)'!J15</f>
        <v>1</v>
      </c>
      <c r="J28" s="85" t="n">
        <f aca="false">'Bedarfsplanung (Soll)'!K15</f>
        <v>1</v>
      </c>
      <c r="K28" s="85" t="n">
        <f aca="false">'Bedarfsplanung (Soll)'!L15</f>
        <v>1</v>
      </c>
      <c r="L28" s="85" t="n">
        <f aca="false">'Bedarfsplanung (Soll)'!M15</f>
        <v>1</v>
      </c>
      <c r="M28" s="85" t="n">
        <f aca="false">'Bedarfsplanung (Soll)'!N15</f>
        <v>1</v>
      </c>
      <c r="N28" s="85" t="n">
        <f aca="false">'Bedarfsplanung (Soll)'!O15</f>
        <v>1</v>
      </c>
      <c r="O28" s="14" t="n">
        <f aca="false">AVERAGE(C28:N28)</f>
        <v>1</v>
      </c>
    </row>
    <row r="29" customFormat="false" ht="21.75" hidden="false" customHeight="true" outlineLevel="0" collapsed="false">
      <c r="A29" s="86"/>
      <c r="B29" s="87" t="s">
        <v>182</v>
      </c>
      <c r="C29" s="86" t="n">
        <f aca="false">SUM(C20:C28)</f>
        <v>16.5</v>
      </c>
      <c r="D29" s="86" t="n">
        <f aca="false">SUM(D20:D28)</f>
        <v>16.5</v>
      </c>
      <c r="E29" s="86" t="n">
        <f aca="false">SUM(E20:E28)</f>
        <v>16.5</v>
      </c>
      <c r="F29" s="86" t="n">
        <f aca="false">SUM(F20:F28)</f>
        <v>18.5</v>
      </c>
      <c r="G29" s="86" t="n">
        <f aca="false">SUM(G20:G28)</f>
        <v>18.5</v>
      </c>
      <c r="H29" s="86" t="n">
        <f aca="false">SUM(H20:H28)</f>
        <v>18.5</v>
      </c>
      <c r="I29" s="86" t="n">
        <f aca="false">SUM(I20:I28)</f>
        <v>16.5</v>
      </c>
      <c r="J29" s="86" t="n">
        <f aca="false">SUM(J20:J28)</f>
        <v>16.5</v>
      </c>
      <c r="K29" s="86" t="n">
        <f aca="false">SUM(K20:K28)</f>
        <v>19.5</v>
      </c>
      <c r="L29" s="86" t="n">
        <f aca="false">SUM(L20:L28)</f>
        <v>19.5</v>
      </c>
      <c r="M29" s="86" t="n">
        <f aca="false">SUM(M20:M28)</f>
        <v>20</v>
      </c>
      <c r="N29" s="86" t="n">
        <f aca="false">SUM(N20:N28)</f>
        <v>20</v>
      </c>
      <c r="O29" s="86" t="n">
        <f aca="false">SUM(O20:O28)</f>
        <v>18.0833333333333</v>
      </c>
    </row>
    <row r="30" customFormat="false" ht="12" hidden="false" customHeight="true" outlineLevel="0" collapsed="false"/>
    <row r="31" customFormat="false" ht="21.75" hidden="false" customHeight="true" outlineLevel="0" collapsed="false">
      <c r="A31" s="12" t="s">
        <v>183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customFormat="false" ht="31.5" hidden="false" customHeight="true" outlineLevel="0" collapsed="false">
      <c r="A32" s="4" t="s">
        <v>79</v>
      </c>
      <c r="B32" s="4" t="s">
        <v>81</v>
      </c>
      <c r="C32" s="4" t="s">
        <v>10</v>
      </c>
      <c r="D32" s="4" t="s">
        <v>11</v>
      </c>
      <c r="E32" s="4" t="s">
        <v>12</v>
      </c>
      <c r="F32" s="4" t="s">
        <v>13</v>
      </c>
      <c r="G32" s="4" t="s">
        <v>14</v>
      </c>
      <c r="H32" s="4" t="s">
        <v>15</v>
      </c>
      <c r="I32" s="4" t="s">
        <v>16</v>
      </c>
      <c r="J32" s="4" t="s">
        <v>17</v>
      </c>
      <c r="K32" s="4" t="s">
        <v>18</v>
      </c>
      <c r="L32" s="4" t="s">
        <v>19</v>
      </c>
      <c r="M32" s="4" t="s">
        <v>20</v>
      </c>
      <c r="N32" s="4" t="s">
        <v>21</v>
      </c>
      <c r="O32" s="4" t="s">
        <v>163</v>
      </c>
      <c r="P32" s="4" t="s">
        <v>184</v>
      </c>
    </row>
    <row r="33" customFormat="false" ht="18" hidden="false" customHeight="true" outlineLevel="0" collapsed="false">
      <c r="A33" s="41" t="n">
        <v>1</v>
      </c>
      <c r="B33" s="29" t="s">
        <v>128</v>
      </c>
      <c r="C33" s="88" t="n">
        <f aca="false">C7-C20</f>
        <v>0</v>
      </c>
      <c r="D33" s="88" t="n">
        <f aca="false">D7-D20</f>
        <v>0</v>
      </c>
      <c r="E33" s="88" t="n">
        <f aca="false">E7-E20</f>
        <v>0</v>
      </c>
      <c r="F33" s="88" t="n">
        <f aca="false">F7-F20</f>
        <v>0</v>
      </c>
      <c r="G33" s="88" t="n">
        <f aca="false">G7-G20</f>
        <v>0</v>
      </c>
      <c r="H33" s="88" t="n">
        <f aca="false">H7-H20</f>
        <v>0</v>
      </c>
      <c r="I33" s="88" t="n">
        <f aca="false">I7-I20</f>
        <v>0</v>
      </c>
      <c r="J33" s="88" t="n">
        <f aca="false">J7-J20</f>
        <v>0</v>
      </c>
      <c r="K33" s="88" t="n">
        <f aca="false">K7-K20</f>
        <v>0</v>
      </c>
      <c r="L33" s="88" t="n">
        <f aca="false">L7-L20</f>
        <v>0</v>
      </c>
      <c r="M33" s="88" t="n">
        <f aca="false">M7-M20</f>
        <v>0</v>
      </c>
      <c r="N33" s="88" t="n">
        <f aca="false">N7-N20</f>
        <v>0</v>
      </c>
      <c r="O33" s="88" t="n">
        <f aca="false">AVERAGE(C33:N33)</f>
        <v>0</v>
      </c>
      <c r="P33" s="89" t="str">
        <f aca="false">IF(O33&gt;0.2,"⚠ Überkapazität prüfen",IF(O33&lt;-0.2,"🔴 Recruiting / Maßnahme nötig","✅ OK"))</f>
        <v>✅ OK</v>
      </c>
    </row>
    <row r="34" customFormat="false" ht="18" hidden="false" customHeight="true" outlineLevel="0" collapsed="false">
      <c r="A34" s="48" t="n">
        <v>2</v>
      </c>
      <c r="B34" s="25" t="s">
        <v>92</v>
      </c>
      <c r="C34" s="17" t="n">
        <f aca="false">C8-C21</f>
        <v>-1</v>
      </c>
      <c r="D34" s="17" t="n">
        <f aca="false">D8-D21</f>
        <v>-1</v>
      </c>
      <c r="E34" s="17" t="n">
        <f aca="false">E8-E21</f>
        <v>-1</v>
      </c>
      <c r="F34" s="17" t="n">
        <f aca="false">F8-F21</f>
        <v>-1.5</v>
      </c>
      <c r="G34" s="17" t="n">
        <f aca="false">G8-G21</f>
        <v>-1.5</v>
      </c>
      <c r="H34" s="17" t="n">
        <f aca="false">H8-H21</f>
        <v>-1.5</v>
      </c>
      <c r="I34" s="17" t="n">
        <f aca="false">I8-I21</f>
        <v>-1</v>
      </c>
      <c r="J34" s="17" t="n">
        <f aca="false">J8-J21</f>
        <v>-1</v>
      </c>
      <c r="K34" s="17" t="n">
        <f aca="false">K8-K21</f>
        <v>-1.5</v>
      </c>
      <c r="L34" s="17" t="n">
        <f aca="false">L8-L21</f>
        <v>-1.5</v>
      </c>
      <c r="M34" s="17" t="n">
        <f aca="false">M8-M21</f>
        <v>-2</v>
      </c>
      <c r="N34" s="17" t="n">
        <f aca="false">N8-N21</f>
        <v>-2</v>
      </c>
      <c r="O34" s="17" t="n">
        <f aca="false">AVERAGE(C34:N34)</f>
        <v>-1.375</v>
      </c>
      <c r="P34" s="90" t="str">
        <f aca="false">IF(O34&gt;0.2,"⚠ Überkapazität prüfen",IF(O34&lt;-0.2,"🔴 Recruiting / Maßnahme nötig","✅ OK"))</f>
        <v>🔴 Recruiting / Maßnahme nötig</v>
      </c>
    </row>
    <row r="35" customFormat="false" ht="18" hidden="false" customHeight="true" outlineLevel="0" collapsed="false">
      <c r="A35" s="41" t="n">
        <v>3</v>
      </c>
      <c r="B35" s="29" t="s">
        <v>116</v>
      </c>
      <c r="C35" s="88" t="n">
        <f aca="false">C9-C22</f>
        <v>0</v>
      </c>
      <c r="D35" s="88" t="n">
        <f aca="false">D9-D22</f>
        <v>0</v>
      </c>
      <c r="E35" s="88" t="n">
        <f aca="false">E9-E22</f>
        <v>0</v>
      </c>
      <c r="F35" s="88" t="n">
        <f aca="false">F9-F22</f>
        <v>0</v>
      </c>
      <c r="G35" s="88" t="n">
        <f aca="false">G9-G22</f>
        <v>0</v>
      </c>
      <c r="H35" s="88" t="n">
        <f aca="false">H9-H22</f>
        <v>0</v>
      </c>
      <c r="I35" s="88" t="n">
        <f aca="false">I9-I22</f>
        <v>0</v>
      </c>
      <c r="J35" s="88" t="n">
        <f aca="false">J9-J22</f>
        <v>0</v>
      </c>
      <c r="K35" s="88" t="n">
        <f aca="false">K9-K22</f>
        <v>-1</v>
      </c>
      <c r="L35" s="88" t="n">
        <f aca="false">L9-L22</f>
        <v>-1</v>
      </c>
      <c r="M35" s="88" t="n">
        <f aca="false">M9-M22</f>
        <v>-1</v>
      </c>
      <c r="N35" s="88" t="n">
        <f aca="false">N9-N22</f>
        <v>-1</v>
      </c>
      <c r="O35" s="88" t="n">
        <f aca="false">AVERAGE(C35:N35)</f>
        <v>-0.333333333333333</v>
      </c>
      <c r="P35" s="89" t="str">
        <f aca="false">IF(O35&gt;0.2,"⚠ Überkapazität prüfen",IF(O35&lt;-0.2,"🔴 Recruiting / Maßnahme nötig","✅ OK"))</f>
        <v>🔴 Recruiting / Maßnahme nötig</v>
      </c>
    </row>
    <row r="36" customFormat="false" ht="18" hidden="false" customHeight="true" outlineLevel="0" collapsed="false">
      <c r="A36" s="48" t="n">
        <v>4</v>
      </c>
      <c r="B36" s="25" t="s">
        <v>98</v>
      </c>
      <c r="C36" s="17" t="n">
        <f aca="false">C10-C23</f>
        <v>-4</v>
      </c>
      <c r="D36" s="17" t="n">
        <f aca="false">D10-D23</f>
        <v>-4</v>
      </c>
      <c r="E36" s="17" t="n">
        <f aca="false">E10-E23</f>
        <v>-4</v>
      </c>
      <c r="F36" s="17" t="n">
        <f aca="false">F10-F23</f>
        <v>-5</v>
      </c>
      <c r="G36" s="17" t="n">
        <f aca="false">G10-G23</f>
        <v>-5</v>
      </c>
      <c r="H36" s="17" t="n">
        <f aca="false">H10-H23</f>
        <v>-5</v>
      </c>
      <c r="I36" s="17" t="n">
        <f aca="false">I10-I23</f>
        <v>-4</v>
      </c>
      <c r="J36" s="17" t="n">
        <f aca="false">J10-J23</f>
        <v>-4</v>
      </c>
      <c r="K36" s="17" t="n">
        <f aca="false">K10-K23</f>
        <v>-5</v>
      </c>
      <c r="L36" s="17" t="n">
        <f aca="false">L10-L23</f>
        <v>-5</v>
      </c>
      <c r="M36" s="17" t="n">
        <f aca="false">M10-M23</f>
        <v>-5</v>
      </c>
      <c r="N36" s="17" t="n">
        <f aca="false">N10-N23</f>
        <v>-5</v>
      </c>
      <c r="O36" s="17" t="n">
        <f aca="false">AVERAGE(C36:N36)</f>
        <v>-4.58333333333333</v>
      </c>
      <c r="P36" s="90" t="str">
        <f aca="false">IF(O36&gt;0.2,"⚠ Überkapazität prüfen",IF(O36&lt;-0.2,"🔴 Recruiting / Maßnahme nötig","✅ OK"))</f>
        <v>🔴 Recruiting / Maßnahme nötig</v>
      </c>
    </row>
    <row r="37" customFormat="false" ht="18" hidden="false" customHeight="true" outlineLevel="0" collapsed="false">
      <c r="A37" s="41" t="n">
        <v>5</v>
      </c>
      <c r="B37" s="29" t="s">
        <v>106</v>
      </c>
      <c r="C37" s="88" t="n">
        <f aca="false">C11-C24</f>
        <v>-1</v>
      </c>
      <c r="D37" s="88" t="n">
        <f aca="false">D11-D24</f>
        <v>-1</v>
      </c>
      <c r="E37" s="88" t="n">
        <f aca="false">E11-E24</f>
        <v>-1</v>
      </c>
      <c r="F37" s="88" t="n">
        <f aca="false">F11-F24</f>
        <v>-1</v>
      </c>
      <c r="G37" s="88" t="n">
        <f aca="false">G11-G24</f>
        <v>-1</v>
      </c>
      <c r="H37" s="88" t="n">
        <f aca="false">H11-H24</f>
        <v>-1</v>
      </c>
      <c r="I37" s="88" t="n">
        <f aca="false">I11-I24</f>
        <v>-1</v>
      </c>
      <c r="J37" s="88" t="n">
        <f aca="false">J11-J24</f>
        <v>-1</v>
      </c>
      <c r="K37" s="88" t="n">
        <f aca="false">K11-K24</f>
        <v>-1</v>
      </c>
      <c r="L37" s="88" t="n">
        <f aca="false">L11-L24</f>
        <v>-1</v>
      </c>
      <c r="M37" s="88" t="n">
        <f aca="false">M11-M24</f>
        <v>-1</v>
      </c>
      <c r="N37" s="88" t="n">
        <f aca="false">N11-N24</f>
        <v>-1</v>
      </c>
      <c r="O37" s="88" t="n">
        <f aca="false">AVERAGE(C37:N37)</f>
        <v>-1</v>
      </c>
      <c r="P37" s="89" t="str">
        <f aca="false">IF(O37&gt;0.2,"⚠ Überkapazität prüfen",IF(O37&lt;-0.2,"🔴 Recruiting / Maßnahme nötig","✅ OK"))</f>
        <v>🔴 Recruiting / Maßnahme nötig</v>
      </c>
    </row>
    <row r="38" customFormat="false" ht="18" hidden="false" customHeight="true" outlineLevel="0" collapsed="false">
      <c r="A38" s="48" t="n">
        <v>6</v>
      </c>
      <c r="B38" s="25" t="s">
        <v>102</v>
      </c>
      <c r="C38" s="17" t="n">
        <f aca="false">C12-C25</f>
        <v>-0.25</v>
      </c>
      <c r="D38" s="17" t="n">
        <f aca="false">D12-D25</f>
        <v>-0.25</v>
      </c>
      <c r="E38" s="17" t="n">
        <f aca="false">E12-E25</f>
        <v>-0.25</v>
      </c>
      <c r="F38" s="17" t="n">
        <f aca="false">F12-F25</f>
        <v>-0.25</v>
      </c>
      <c r="G38" s="17" t="n">
        <f aca="false">G12-G25</f>
        <v>-0.25</v>
      </c>
      <c r="H38" s="17" t="n">
        <f aca="false">H12-H25</f>
        <v>-0.25</v>
      </c>
      <c r="I38" s="17" t="n">
        <f aca="false">I12-I25</f>
        <v>-0.25</v>
      </c>
      <c r="J38" s="17" t="n">
        <f aca="false">J12-J25</f>
        <v>-0.25</v>
      </c>
      <c r="K38" s="17" t="n">
        <f aca="false">K12-K25</f>
        <v>-0.25</v>
      </c>
      <c r="L38" s="17" t="n">
        <f aca="false">L12-L25</f>
        <v>-0.25</v>
      </c>
      <c r="M38" s="17" t="n">
        <f aca="false">M12-M25</f>
        <v>-0.25</v>
      </c>
      <c r="N38" s="17" t="n">
        <f aca="false">N12-N25</f>
        <v>-0.25</v>
      </c>
      <c r="O38" s="17" t="n">
        <f aca="false">AVERAGE(C38:N38)</f>
        <v>-0.25</v>
      </c>
      <c r="P38" s="90" t="str">
        <f aca="false">IF(O38&gt;0.2,"⚠ Überkapazität prüfen",IF(O38&lt;-0.2,"🔴 Recruiting / Maßnahme nötig","✅ OK"))</f>
        <v>🔴 Recruiting / Maßnahme nötig</v>
      </c>
    </row>
    <row r="39" customFormat="false" ht="18" hidden="false" customHeight="true" outlineLevel="0" collapsed="false">
      <c r="A39" s="41" t="n">
        <v>7</v>
      </c>
      <c r="B39" s="29" t="s">
        <v>110</v>
      </c>
      <c r="C39" s="88" t="n">
        <f aca="false">C13-C26</f>
        <v>0</v>
      </c>
      <c r="D39" s="88" t="n">
        <f aca="false">D13-D26</f>
        <v>0</v>
      </c>
      <c r="E39" s="88" t="n">
        <f aca="false">E13-E26</f>
        <v>0</v>
      </c>
      <c r="F39" s="88" t="n">
        <f aca="false">F13-F26</f>
        <v>-0.5</v>
      </c>
      <c r="G39" s="88" t="n">
        <f aca="false">G13-G26</f>
        <v>-0.5</v>
      </c>
      <c r="H39" s="88" t="n">
        <f aca="false">H13-H26</f>
        <v>-0.5</v>
      </c>
      <c r="I39" s="88" t="n">
        <f aca="false">I13-I26</f>
        <v>0</v>
      </c>
      <c r="J39" s="88" t="n">
        <f aca="false">J13-J26</f>
        <v>0</v>
      </c>
      <c r="K39" s="88" t="n">
        <f aca="false">K13-K26</f>
        <v>-0.5</v>
      </c>
      <c r="L39" s="88" t="n">
        <f aca="false">L13-L26</f>
        <v>-0.5</v>
      </c>
      <c r="M39" s="88" t="n">
        <f aca="false">M13-M26</f>
        <v>-0.5</v>
      </c>
      <c r="N39" s="88" t="n">
        <f aca="false">N13-N26</f>
        <v>-0.5</v>
      </c>
      <c r="O39" s="88" t="n">
        <f aca="false">AVERAGE(C39:N39)</f>
        <v>-0.291666666666667</v>
      </c>
      <c r="P39" s="89" t="str">
        <f aca="false">IF(O39&gt;0.2,"⚠ Überkapazität prüfen",IF(O39&lt;-0.2,"🔴 Recruiting / Maßnahme nötig","✅ OK"))</f>
        <v>🔴 Recruiting / Maßnahme nötig</v>
      </c>
    </row>
    <row r="40" customFormat="false" ht="18" hidden="false" customHeight="true" outlineLevel="0" collapsed="false">
      <c r="A40" s="48" t="n">
        <v>8</v>
      </c>
      <c r="B40" s="25" t="s">
        <v>120</v>
      </c>
      <c r="C40" s="17" t="n">
        <f aca="false">C14-C27</f>
        <v>-1</v>
      </c>
      <c r="D40" s="17" t="n">
        <f aca="false">D14-D27</f>
        <v>-1</v>
      </c>
      <c r="E40" s="17" t="n">
        <f aca="false">E14-E27</f>
        <v>-1</v>
      </c>
      <c r="F40" s="17" t="n">
        <f aca="false">F14-F27</f>
        <v>-1</v>
      </c>
      <c r="G40" s="17" t="n">
        <f aca="false">G14-G27</f>
        <v>-1</v>
      </c>
      <c r="H40" s="17" t="n">
        <f aca="false">H14-H27</f>
        <v>-1</v>
      </c>
      <c r="I40" s="17" t="n">
        <f aca="false">I14-I27</f>
        <v>-1</v>
      </c>
      <c r="J40" s="17" t="n">
        <f aca="false">J14-J27</f>
        <v>-1</v>
      </c>
      <c r="K40" s="17" t="n">
        <f aca="false">K14-K27</f>
        <v>-1</v>
      </c>
      <c r="L40" s="17" t="n">
        <f aca="false">L14-L27</f>
        <v>-1</v>
      </c>
      <c r="M40" s="17" t="n">
        <f aca="false">M14-M27</f>
        <v>-1</v>
      </c>
      <c r="N40" s="17" t="n">
        <f aca="false">N14-N27</f>
        <v>-1</v>
      </c>
      <c r="O40" s="17" t="n">
        <f aca="false">AVERAGE(C40:N40)</f>
        <v>-1</v>
      </c>
      <c r="P40" s="90" t="str">
        <f aca="false">IF(O40&gt;0.2,"⚠ Überkapazität prüfen",IF(O40&lt;-0.2,"🔴 Recruiting / Maßnahme nötig","✅ OK"))</f>
        <v>🔴 Recruiting / Maßnahme nötig</v>
      </c>
    </row>
    <row r="41" customFormat="false" ht="18" hidden="false" customHeight="true" outlineLevel="0" collapsed="false">
      <c r="A41" s="41" t="n">
        <v>9</v>
      </c>
      <c r="B41" s="29" t="s">
        <v>124</v>
      </c>
      <c r="C41" s="88" t="n">
        <f aca="false">C15-C28</f>
        <v>0</v>
      </c>
      <c r="D41" s="88" t="n">
        <f aca="false">D15-D28</f>
        <v>0</v>
      </c>
      <c r="E41" s="88" t="n">
        <f aca="false">E15-E28</f>
        <v>0</v>
      </c>
      <c r="F41" s="88" t="n">
        <f aca="false">F15-F28</f>
        <v>0</v>
      </c>
      <c r="G41" s="88" t="n">
        <f aca="false">G15-G28</f>
        <v>0</v>
      </c>
      <c r="H41" s="88" t="n">
        <f aca="false">H15-H28</f>
        <v>0</v>
      </c>
      <c r="I41" s="88" t="n">
        <f aca="false">I15-I28</f>
        <v>0</v>
      </c>
      <c r="J41" s="88" t="n">
        <f aca="false">J15-J28</f>
        <v>0</v>
      </c>
      <c r="K41" s="88" t="n">
        <f aca="false">K15-K28</f>
        <v>0</v>
      </c>
      <c r="L41" s="88" t="n">
        <f aca="false">L15-L28</f>
        <v>0</v>
      </c>
      <c r="M41" s="88" t="n">
        <f aca="false">M15-M28</f>
        <v>0</v>
      </c>
      <c r="N41" s="88" t="n">
        <f aca="false">N15-N28</f>
        <v>0</v>
      </c>
      <c r="O41" s="88" t="n">
        <f aca="false">AVERAGE(C41:N41)</f>
        <v>0</v>
      </c>
      <c r="P41" s="89" t="str">
        <f aca="false">IF(O41&gt;0.2,"⚠ Überkapazität prüfen",IF(O41&lt;-0.2,"🔴 Recruiting / Maßnahme nötig","✅ OK"))</f>
        <v>✅ OK</v>
      </c>
    </row>
    <row r="42" customFormat="false" ht="24" hidden="false" customHeight="true" outlineLevel="0" collapsed="false">
      <c r="A42" s="91"/>
      <c r="B42" s="92" t="s">
        <v>185</v>
      </c>
      <c r="C42" s="91" t="n">
        <f aca="false">SUM(C33:C41)</f>
        <v>-7.25</v>
      </c>
      <c r="D42" s="91" t="n">
        <f aca="false">SUM(D33:D41)</f>
        <v>-7.25</v>
      </c>
      <c r="E42" s="91" t="n">
        <f aca="false">SUM(E33:E41)</f>
        <v>-7.25</v>
      </c>
      <c r="F42" s="91" t="n">
        <f aca="false">SUM(F33:F41)</f>
        <v>-9.25</v>
      </c>
      <c r="G42" s="91" t="n">
        <f aca="false">SUM(G33:G41)</f>
        <v>-9.25</v>
      </c>
      <c r="H42" s="91" t="n">
        <f aca="false">SUM(H33:H41)</f>
        <v>-9.25</v>
      </c>
      <c r="I42" s="91" t="n">
        <f aca="false">SUM(I33:I41)</f>
        <v>-7.25</v>
      </c>
      <c r="J42" s="91" t="n">
        <f aca="false">SUM(J33:J41)</f>
        <v>-7.25</v>
      </c>
      <c r="K42" s="91" t="n">
        <f aca="false">SUM(K33:K41)</f>
        <v>-10.25</v>
      </c>
      <c r="L42" s="91" t="n">
        <f aca="false">SUM(L33:L41)</f>
        <v>-10.25</v>
      </c>
      <c r="M42" s="91" t="n">
        <f aca="false">SUM(M33:M41)</f>
        <v>-10.75</v>
      </c>
      <c r="N42" s="91" t="n">
        <f aca="false">SUM(N33:N41)</f>
        <v>-10.75</v>
      </c>
      <c r="O42" s="91" t="n">
        <f aca="false">SUM(O33:O41)</f>
        <v>-8.83333333333333</v>
      </c>
    </row>
  </sheetData>
  <mergeCells count="5">
    <mergeCell ref="A1:P1"/>
    <mergeCell ref="A3:P3"/>
    <mergeCell ref="A5:P5"/>
    <mergeCell ref="A18:P18"/>
    <mergeCell ref="A31:P31"/>
  </mergeCells>
  <conditionalFormatting sqref="C33:N41">
    <cfRule type="colorScale" priority="2">
      <colorScale>
        <cfvo type="num" val="-3"/>
        <cfvo type="num" val="0"/>
        <cfvo type="num" val="3"/>
        <color rgb="FFFF4444"/>
        <color rgb="FFFFFFFF"/>
        <color rgb="FF00AA44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8" min="4" style="0" width="16"/>
    <col collapsed="false" customWidth="true" hidden="false" outlineLevel="0" max="9" min="9" style="0" width="20"/>
    <col collapsed="false" customWidth="true" hidden="false" outlineLevel="0" max="11" min="10" style="0" width="18"/>
  </cols>
  <sheetData>
    <row r="1" customFormat="false" ht="36" hidden="false" customHeight="true" outlineLevel="0" collapsed="false">
      <c r="A1" s="24" t="s">
        <v>186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customFormat="false" ht="7.5" hidden="false" customHeight="true" outlineLevel="0" collapsed="false"/>
    <row r="3" customFormat="false" ht="21.75" hidden="false" customHeight="true" outlineLevel="0" collapsed="false">
      <c r="A3" s="12" t="s">
        <v>187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customFormat="false" ht="36" hidden="false" customHeight="true" outlineLevel="0" collapsed="false">
      <c r="A4" s="4" t="s">
        <v>79</v>
      </c>
      <c r="B4" s="4" t="s">
        <v>81</v>
      </c>
      <c r="C4" s="4" t="s">
        <v>188</v>
      </c>
      <c r="D4" s="4" t="s">
        <v>189</v>
      </c>
      <c r="E4" s="4" t="s">
        <v>190</v>
      </c>
      <c r="F4" s="4" t="s">
        <v>191</v>
      </c>
      <c r="G4" s="4" t="s">
        <v>87</v>
      </c>
      <c r="H4" s="4" t="s">
        <v>192</v>
      </c>
      <c r="I4" s="4" t="s">
        <v>27</v>
      </c>
      <c r="J4" s="4" t="s">
        <v>193</v>
      </c>
      <c r="K4" s="4" t="s">
        <v>194</v>
      </c>
    </row>
    <row r="5" customFormat="false" ht="19.5" hidden="false" customHeight="true" outlineLevel="0" collapsed="false">
      <c r="A5" s="41" t="n">
        <v>1</v>
      </c>
      <c r="B5" s="43" t="s">
        <v>92</v>
      </c>
      <c r="C5" s="43" t="s">
        <v>93</v>
      </c>
      <c r="D5" s="44" t="s">
        <v>195</v>
      </c>
      <c r="E5" s="93" t="n">
        <v>3</v>
      </c>
      <c r="F5" s="94" t="str">
        <f aca="false">IFERROR(DATE(YEAR(D5),MONTH(D5)-E5,DAY(D5)),"?")</f>
        <v>?</v>
      </c>
      <c r="G5" s="75" t="n">
        <v>1</v>
      </c>
      <c r="H5" s="18" t="n">
        <f aca="false">G5*5200*Parameter!$B$23</f>
        <v>6708</v>
      </c>
      <c r="I5" s="44" t="s">
        <v>196</v>
      </c>
      <c r="J5" s="43" t="s">
        <v>197</v>
      </c>
      <c r="K5" s="31"/>
    </row>
    <row r="6" customFormat="false" ht="19.5" hidden="false" customHeight="true" outlineLevel="0" collapsed="false">
      <c r="A6" s="48" t="n">
        <v>2</v>
      </c>
      <c r="B6" s="50" t="s">
        <v>98</v>
      </c>
      <c r="C6" s="50" t="s">
        <v>198</v>
      </c>
      <c r="D6" s="51" t="s">
        <v>199</v>
      </c>
      <c r="E6" s="95" t="n">
        <v>2</v>
      </c>
      <c r="F6" s="96" t="str">
        <f aca="false">IFERROR(DATE(YEAR(D6),MONTH(D6)-E6,DAY(D6)),"?")</f>
        <v>?</v>
      </c>
      <c r="G6" s="76" t="n">
        <v>1</v>
      </c>
      <c r="H6" s="55" t="n">
        <f aca="false">G6*3900*Parameter!$B$23</f>
        <v>5031</v>
      </c>
      <c r="I6" s="51" t="s">
        <v>200</v>
      </c>
      <c r="J6" s="50" t="s">
        <v>201</v>
      </c>
      <c r="K6" s="27"/>
    </row>
    <row r="7" customFormat="false" ht="19.5" hidden="false" customHeight="true" outlineLevel="0" collapsed="false">
      <c r="A7" s="41" t="n">
        <v>3</v>
      </c>
      <c r="B7" s="43" t="s">
        <v>116</v>
      </c>
      <c r="C7" s="43" t="s">
        <v>202</v>
      </c>
      <c r="D7" s="44" t="s">
        <v>203</v>
      </c>
      <c r="E7" s="93" t="n">
        <v>4</v>
      </c>
      <c r="F7" s="94" t="str">
        <f aca="false">IFERROR(DATE(YEAR(D7),MONTH(D7)-E7,DAY(D7)),"?")</f>
        <v>?</v>
      </c>
      <c r="G7" s="75" t="n">
        <v>1</v>
      </c>
      <c r="H7" s="18" t="n">
        <f aca="false">G7*4800*Parameter!$B$23</f>
        <v>6192</v>
      </c>
      <c r="I7" s="44" t="s">
        <v>196</v>
      </c>
      <c r="J7" s="43" t="s">
        <v>204</v>
      </c>
      <c r="K7" s="31"/>
    </row>
    <row r="8" customFormat="false" ht="19.5" hidden="false" customHeight="true" outlineLevel="0" collapsed="false">
      <c r="A8" s="48" t="n">
        <v>4</v>
      </c>
      <c r="B8" s="50" t="s">
        <v>106</v>
      </c>
      <c r="C8" s="50" t="s">
        <v>205</v>
      </c>
      <c r="D8" s="51" t="s">
        <v>206</v>
      </c>
      <c r="E8" s="95" t="n">
        <v>5</v>
      </c>
      <c r="F8" s="96" t="str">
        <f aca="false">IFERROR(DATE(YEAR(D8),MONTH(D8)-E8,DAY(D8)),"?")</f>
        <v>?</v>
      </c>
      <c r="G8" s="76" t="n">
        <v>1</v>
      </c>
      <c r="H8" s="55" t="n">
        <f aca="false">G8*6200*Parameter!$B$23</f>
        <v>7998</v>
      </c>
      <c r="I8" s="51" t="s">
        <v>207</v>
      </c>
      <c r="J8" s="50" t="s">
        <v>208</v>
      </c>
      <c r="K8" s="27"/>
    </row>
    <row r="9" customFormat="false" ht="19.5" hidden="false" customHeight="true" outlineLevel="0" collapsed="false">
      <c r="A9" s="41" t="n">
        <v>5</v>
      </c>
      <c r="B9" s="43" t="s">
        <v>110</v>
      </c>
      <c r="C9" s="43" t="s">
        <v>209</v>
      </c>
      <c r="D9" s="44" t="s">
        <v>210</v>
      </c>
      <c r="E9" s="93" t="n">
        <v>3</v>
      </c>
      <c r="F9" s="94" t="str">
        <f aca="false">IFERROR(DATE(YEAR(D9),MONTH(D9)-E9,DAY(D9)),"?")</f>
        <v>?</v>
      </c>
      <c r="G9" s="75" t="n">
        <v>0.8</v>
      </c>
      <c r="H9" s="18" t="n">
        <f aca="false">G9*4200*Parameter!$B$23</f>
        <v>4334.4</v>
      </c>
      <c r="I9" s="44" t="s">
        <v>200</v>
      </c>
      <c r="J9" s="43" t="s">
        <v>211</v>
      </c>
      <c r="K9" s="31"/>
    </row>
    <row r="10" customFormat="false" ht="21.75" hidden="false" customHeight="true" outlineLevel="0" collapsed="false">
      <c r="A10" s="12" t="s">
        <v>212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customFormat="false" ht="19.5" hidden="false" customHeight="true" outlineLevel="0" collapsed="false">
      <c r="A11" s="6" t="s">
        <v>213</v>
      </c>
      <c r="B11" s="6"/>
      <c r="D11" s="6" t="s">
        <v>7</v>
      </c>
      <c r="E11" s="6"/>
      <c r="G11" s="6" t="s">
        <v>214</v>
      </c>
      <c r="H11" s="6"/>
    </row>
    <row r="12" customFormat="false" ht="27.75" hidden="false" customHeight="true" outlineLevel="0" collapsed="false">
      <c r="A12" s="97" t="n">
        <f aca="false">COUNTIF(I5:I20,"Offen")+COUNTIF(I5:I20,"In Ausschreibung")</f>
        <v>4</v>
      </c>
      <c r="B12" s="97"/>
      <c r="D12" s="98" t="n">
        <f aca="false">SUM(G5:G9)</f>
        <v>4.8</v>
      </c>
      <c r="E12" s="98"/>
      <c r="G12" s="99" t="n">
        <f aca="false">SUM(H5:H9)</f>
        <v>30263.4</v>
      </c>
      <c r="H12" s="99"/>
    </row>
  </sheetData>
  <mergeCells count="9">
    <mergeCell ref="A1:K1"/>
    <mergeCell ref="A3:K3"/>
    <mergeCell ref="A10:K10"/>
    <mergeCell ref="A11:B11"/>
    <mergeCell ref="D11:E11"/>
    <mergeCell ref="G11:H11"/>
    <mergeCell ref="A12:B12"/>
    <mergeCell ref="D12:E12"/>
    <mergeCell ref="G12:H12"/>
  </mergeCells>
  <dataValidations count="1">
    <dataValidation allowBlank="true" errorStyle="stop" operator="between" showDropDown="false" showErrorMessage="false" showInputMessage="false" sqref="I5:I20" type="list">
      <formula1>"Offen,In Ausschreibung,Interview-Phase,Angebot gemacht,Besetzt,On Hold"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2026-03-29T01:57:40Z</dcterms:created>
  <dc:creator>openpyxl</dc:creator>
  <dc:description/>
  <dc:language>en-US</dc:language>
  <cp:lastModifiedBy/>
  <dcterms:modified xsi:type="dcterms:W3CDTF">2026-03-29T01:57:41Z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