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bilanz" sheetId="1" state="visible" r:id="rId2"/>
    <sheet name="Anleitung" sheetId="2" state="visible" r:id="rId3"/>
    <sheet name="Annahmen &amp; EK-Rechner" sheetId="3" state="visible" r:id="rId4"/>
    <sheet name="Plan-GuV" sheetId="4" state="visible" r:id="rId5"/>
    <sheet name="Liquiditätsplan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<sst xmlns="http://schemas.openxmlformats.org/spreadsheetml/2006/main" count="144" uniqueCount="116">
  <si>
    <t xml:space="preserve">Planbilanz (Aktiva = Passiva)</t>
  </si>
  <si>
    <t xml:space="preserve">Fortschreibung der Vermögens- und Kapitalstruktur über 3 Planjahre</t>
  </si>
  <si>
    <t xml:space="preserve">Position</t>
  </si>
  <si>
    <t xml:space="preserve">Jahr 0 (IST)</t>
  </si>
  <si>
    <t xml:space="preserve">Jahr 1</t>
  </si>
  <si>
    <t xml:space="preserve">Jahr 2</t>
  </si>
  <si>
    <t xml:space="preserve">Jahr 3</t>
  </si>
  <si>
    <t xml:space="preserve">AKTIVA</t>
  </si>
  <si>
    <t xml:space="preserve">Anlagevermögen</t>
  </si>
  <si>
    <t xml:space="preserve">Vorräte</t>
  </si>
  <si>
    <t xml:space="preserve">Forderungen a.L.L.</t>
  </si>
  <si>
    <t xml:space="preserve">Kasse / Bank (Ausgleichsposten)</t>
  </si>
  <si>
    <t xml:space="preserve">SUMME AKTIVA</t>
  </si>
  <si>
    <t xml:space="preserve">PASSIVA</t>
  </si>
  <si>
    <t xml:space="preserve">Eigenkapital</t>
  </si>
  <si>
    <t xml:space="preserve">Bankdarlehen (langfristig)</t>
  </si>
  <si>
    <t xml:space="preserve">Verbindlichkeiten a.L.L.</t>
  </si>
  <si>
    <t xml:space="preserve">SUMME PASSIVA</t>
  </si>
  <si>
    <t xml:space="preserve">Bilanzcheck (Aktiva − Passiva, soll = 0)</t>
  </si>
  <si>
    <t xml:space="preserve">KENNZAHLEN</t>
  </si>
  <si>
    <t xml:space="preserve">Eigenkapitalquote</t>
  </si>
  <si>
    <t xml:space="preserve">Fremdkapitalquote</t>
  </si>
  <si>
    <t xml:space="preserve">Bilanzsumme</t>
  </si>
  <si>
    <t xml:space="preserve">Planbilanz – Anleitung</t>
  </si>
  <si>
    <t xml:space="preserve">Ziel dieser Datei</t>
  </si>
  <si>
    <t xml:space="preserve">Integrierte Planung bestehend aus Plan-GuV, Planbilanz und Liquiditätsplan. Alle Blätter sind miteinander verknüpft.</t>
  </si>
  <si>
    <t xml:space="preserve">Struktur der Arbeitsmappe</t>
  </si>
  <si>
    <t xml:space="preserve">1) Annahmen &amp; EK-Rechner</t>
  </si>
  <si>
    <t xml:space="preserve">Zentrale Eingabewerte (blau, gelb hinterlegt). Plus interaktiver Eigenkapital-Rechner auf Basis der Formel EK_neu = EK_alt + JÜ + Einlagen − Entnahmen.</t>
  </si>
  <si>
    <t xml:space="preserve">2) Plan-GuV</t>
  </si>
  <si>
    <t xml:space="preserve">Gewinn- und Verlustrechnung in Prozent-vom-Umsatz-Logik. Umsatz × Quoten aus dem Annahmenblatt.</t>
  </si>
  <si>
    <t xml:space="preserve">3) Planbilanz</t>
  </si>
  <si>
    <t xml:space="preserve">Aktiva und Passiva. Das Bankkonto ist Ausgleichsposten – so schließt die Bilanz immer exakt auf.</t>
  </si>
  <si>
    <t xml:space="preserve">4) Liquiditätsplan</t>
  </si>
  <si>
    <t xml:space="preserve">Indirekte Cashflow-Ermittlung aus GuV und Bilanzveränderungen – dient als Plausibilitätsprüfung.</t>
  </si>
  <si>
    <t xml:space="preserve">Farblogik nach Finanzmodell-Standard</t>
  </si>
  <si>
    <t xml:space="preserve">Blau + gelb</t>
  </si>
  <si>
    <t xml:space="preserve">Harte Eingaben / Annahmen – hier ändern Sie die Szenarien.</t>
  </si>
  <si>
    <t xml:space="preserve">Schwarz</t>
  </si>
  <si>
    <t xml:space="preserve">Formeln und Berechnungen.</t>
  </si>
  <si>
    <t xml:space="preserve">Grün</t>
  </si>
  <si>
    <t xml:space="preserve">Verknüpfungen zwischen den Arbeitsblättern.</t>
  </si>
  <si>
    <t xml:space="preserve">Formel Eigenkapital-Entwicklung</t>
  </si>
  <si>
    <t xml:space="preserve">EK_neu = EK_alt + Jahresüberschuss + Einlagen − Entnahmen</t>
  </si>
  <si>
    <t xml:space="preserve">Formel Anlagevermögen</t>
  </si>
  <si>
    <t xml:space="preserve">AV_neu = AV_alt + Investitionen − Abschreibungen</t>
  </si>
  <si>
    <t xml:space="preserve">Bilanzgleichung</t>
  </si>
  <si>
    <t xml:space="preserve">Summe Aktiva = Summe Passiva (Bank dient als Ausgleichsposten)</t>
  </si>
  <si>
    <t xml:space="preserve">Häufige Fehler</t>
  </si>
  <si>
    <t xml:space="preserve">Missachtung Bilanzgleichung</t>
  </si>
  <si>
    <t xml:space="preserve">Die Planbilanz muss aufgehen. Prüfen Sie bei Abweichungen zuerst Bank und Eigenkapital.</t>
  </si>
  <si>
    <t xml:space="preserve">Brutto vs. Netto</t>
  </si>
  <si>
    <t xml:space="preserve">Forderungen/Verbindlichkeiten brutto, GuV netto – Umsatzsteuerzahllast gesondert einplanen.</t>
  </si>
  <si>
    <t xml:space="preserve">Unrealistische Zahlungsziele</t>
  </si>
  <si>
    <t xml:space="preserve">Zahlungsziele realistisch anhand Branche und Kunden ansetzen.</t>
  </si>
  <si>
    <t xml:space="preserve">Planbilanz – Annahmen und Eigenkapital-Prognose</t>
  </si>
  <si>
    <t xml:space="preserve">Zentrale Eingabewerte für die Planung der kommenden drei Geschäftsjahre</t>
  </si>
  <si>
    <t xml:space="preserve">PLANUNGSANNAHMEN</t>
  </si>
  <si>
    <t xml:space="preserve">Einheit</t>
  </si>
  <si>
    <t xml:space="preserve">Umsatzerlöse</t>
  </si>
  <si>
    <t xml:space="preserve">€</t>
  </si>
  <si>
    <t xml:space="preserve">Umsatzwachstum</t>
  </si>
  <si>
    <t xml:space="preserve">%</t>
  </si>
  <si>
    <t xml:space="preserve">Materialaufwandsquote</t>
  </si>
  <si>
    <t xml:space="preserve">Personalaufwandsquote</t>
  </si>
  <si>
    <t xml:space="preserve">Sonstige betriebl. Aufw.</t>
  </si>
  <si>
    <t xml:space="preserve">Abschreibungsquote v. AV</t>
  </si>
  <si>
    <t xml:space="preserve">Zinssatz Fremdkapital</t>
  </si>
  <si>
    <t xml:space="preserve">Steuersatz (KSt + GewSt)</t>
  </si>
  <si>
    <t xml:space="preserve">Zahlungsziel Kunden (Tage)</t>
  </si>
  <si>
    <t xml:space="preserve">Tage</t>
  </si>
  <si>
    <t xml:space="preserve">Zahlungsziel Lieferanten</t>
  </si>
  <si>
    <t xml:space="preserve">Vorratsreichweite (Tage)</t>
  </si>
  <si>
    <t xml:space="preserve">Investitionen (Zugänge)</t>
  </si>
  <si>
    <t xml:space="preserve">Neue Darlehen</t>
  </si>
  <si>
    <t xml:space="preserve">Tilgung Darlehen</t>
  </si>
  <si>
    <t xml:space="preserve">Privateinlagen / Einlagen</t>
  </si>
  <si>
    <t xml:space="preserve">Privatentnahmen / Ausschütt.</t>
  </si>
  <si>
    <t xml:space="preserve">INTERAKTIVER EIGENKAPITAL-RECHNER</t>
  </si>
  <si>
    <t xml:space="preserve">Formel: EK_neu = EK_alt + Jahresüberschuss + Einlagen − Entnahmen</t>
  </si>
  <si>
    <t xml:space="preserve">Eigenkapital Jahresbeginn (€)</t>
  </si>
  <si>
    <t xml:space="preserve">Geplanter Jahresüberschuss (€)</t>
  </si>
  <si>
    <t xml:space="preserve">Geplante Einlagen (€)</t>
  </si>
  <si>
    <t xml:space="preserve">Geplante Entnahmen (€)</t>
  </si>
  <si>
    <t xml:space="preserve">Prognostiziertes Eigenkapital</t>
  </si>
  <si>
    <t xml:space="preserve">Plan-Gewinn- und Verlustrechnung</t>
  </si>
  <si>
    <t xml:space="preserve">Prognose der Erträge und Aufwendungen (verknüpft mit Annahmen)</t>
  </si>
  <si>
    <t xml:space="preserve">- Materialaufwand</t>
  </si>
  <si>
    <t xml:space="preserve">- Personalaufwand</t>
  </si>
  <si>
    <t xml:space="preserve">- Sonstige betriebliche Aufwendungen</t>
  </si>
  <si>
    <t xml:space="preserve">EBITDA</t>
  </si>
  <si>
    <t xml:space="preserve">- Abschreibungen</t>
  </si>
  <si>
    <t xml:space="preserve">EBIT</t>
  </si>
  <si>
    <t xml:space="preserve">- Zinsaufwand</t>
  </si>
  <si>
    <t xml:space="preserve">Ergebnis vor Steuern (EBT)</t>
  </si>
  <si>
    <t xml:space="preserve">- Steuern vom Einkommen und Ertrag</t>
  </si>
  <si>
    <t xml:space="preserve">JAHRESÜBERSCHUSS</t>
  </si>
  <si>
    <t xml:space="preserve">Liquiditätsplan (indirekte Methode)</t>
  </si>
  <si>
    <t xml:space="preserve">Ermittlung der Veränderung des Kassenbestands aus GuV und Bilanz</t>
  </si>
  <si>
    <t xml:space="preserve">Σ</t>
  </si>
  <si>
    <t xml:space="preserve">Jahresüberschuss</t>
  </si>
  <si>
    <t xml:space="preserve">+ Abschreibungen (zahlungsunwirksam)</t>
  </si>
  <si>
    <t xml:space="preserve">− Zunahme Vorräte</t>
  </si>
  <si>
    <t xml:space="preserve">− Zunahme Forderungen</t>
  </si>
  <si>
    <t xml:space="preserve">+ Zunahme Verbindlichkeiten a.L.L.</t>
  </si>
  <si>
    <t xml:space="preserve">Cashflow aus lfd. Geschäftstätigkeit</t>
  </si>
  <si>
    <t xml:space="preserve">− Investitionen</t>
  </si>
  <si>
    <t xml:space="preserve">Cashflow aus Investitionstätigkeit</t>
  </si>
  <si>
    <t xml:space="preserve">+ Neue Darlehen</t>
  </si>
  <si>
    <t xml:space="preserve">− Tilgung</t>
  </si>
  <si>
    <t xml:space="preserve">+ Einlagen</t>
  </si>
  <si>
    <t xml:space="preserve">− Entnahmen</t>
  </si>
  <si>
    <t xml:space="preserve">Cashflow aus Finanzierung</t>
  </si>
  <si>
    <t xml:space="preserve">Veränderung Kassenbestand</t>
  </si>
  <si>
    <t xml:space="preserve">Anfangsbestand Kasse/Bank</t>
  </si>
  <si>
    <t xml:space="preserve">Endbestand Kasse/Bank (aus Cashflow)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</si>
</sst>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&quot; €&quot;;\(#,##0&quot;) €&quot;;\-"/>
    <numFmt numFmtId="166" formatCode="0.0%;\(0.0%\);\-"/>
    <numFmt numFmtId="167" formatCode="0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73763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i val="true"/>
      <sz val="11"/>
      <color rgb="FF000000"/>
      <name val="Arial"/>
      <family val="0"/>
      <charset val="1"/>
    </font>
    <font>
      <b val="true"/>
      <sz val="11"/>
      <color rgb="FF073763"/>
      <name val="Arial"/>
      <family val="0"/>
      <charset val="1"/>
    </font>
    <font>
      <b val="true"/>
      <sz val="11"/>
      <color rgb="FF555555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6"/>
      <color rgb="FF073763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1"/>
      <name val="Arial"/>
      <family val="0"/>
      <charset val="1"/>
    </font>
    <font>
      <b val="true"/>
      <sz val="12"/>
      <color rgb="FF073763"/>
      <name val="Arial"/>
      <family val="0"/>
      <charset val="1"/>
    </font>
    <font>
      <sz val="11"/>
      <color rgb="FF008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73763"/>
        <bgColor rgb="FF333333"/>
      </patternFill>
    </fill>
    <fill>
      <patternFill patternType="solid">
        <fgColor rgb="FFFFFFCC"/>
        <bgColor rgb="FFFFF2CC"/>
      </patternFill>
    </fill>
    <fill>
      <patternFill patternType="solid">
        <fgColor rgb="FFF5F8FC"/>
        <bgColor rgb="FFFFFFFF"/>
      </patternFill>
    </fill>
    <fill>
      <patternFill patternType="solid">
        <fgColor rgb="FFFFF2CC"/>
        <bgColor rgb="FFFFFFCC"/>
      </patternFill>
    </fill>
    <fill>
      <patternFill patternType="solid">
        <fgColor rgb="FFE2E8F0"/>
        <bgColor rgb="FFD9E2F3"/>
      </patternFill>
    </fill>
    <fill>
      <patternFill patternType="solid">
        <fgColor rgb="FFD9E2F3"/>
        <bgColor rgb="FFE2E8F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7C9E2"/>
      </left>
      <right style="thin">
        <color rgb="FFB7C9E2"/>
      </right>
      <top style="medium">
        <color rgb="FF073763"/>
      </top>
      <bottom style="medium">
        <color rgb="FF073763"/>
      </bottom>
      <diagonal/>
    </border>
    <border diagonalUp="false" diagonalDown="false">
      <left style="thin">
        <color rgb="FFB7C9E2"/>
      </left>
      <right style="thin">
        <color rgb="FFB7C9E2"/>
      </right>
      <top style="thin">
        <color rgb="FFB7C9E2"/>
      </top>
      <bottom style="thin">
        <color rgb="FFB7C9E2"/>
      </bottom>
      <diagonal/>
    </border>
    <border diagonalUp="false" diagonalDown="false"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 diagonalUp="false" diagonalDown="false">
      <left style="medium">
        <color rgb="FF073763"/>
      </left>
      <right style="medium">
        <color rgb="FF073763"/>
      </right>
      <top style="medium">
        <color rgb="FF073763"/>
      </top>
      <bottom style="medium">
        <color rgb="FF07376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3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6" fillId="0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6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5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6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4" fillId="0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6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7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9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6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6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137333"/>
        <sz val="11"/>
      </font>
      <fill>
        <patternFill>
          <bgColor rgb="FFE6F4EA"/>
        </patternFill>
      </fill>
    </dxf>
    <dxf>
      <font>
        <name val="Arial"/>
        <charset val="1"/>
        <family val="0"/>
        <b val="1"/>
        <color rgb="FFB00020"/>
        <sz val="11"/>
      </font>
      <fill>
        <patternFill>
          <bgColor rgb="FFFCE8E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B00020"/>
      <rgbColor rgb="FF008000"/>
      <rgbColor rgb="FF000080"/>
      <rgbColor rgb="FF808000"/>
      <rgbColor rgb="FF800080"/>
      <rgbColor rgb="FF137333"/>
      <rgbColor rgb="FFB7C9E2"/>
      <rgbColor rgb="FF808080"/>
      <rgbColor rgb="FF9999FF"/>
      <rgbColor rgb="FF993366"/>
      <rgbColor rgb="FFFFFFCC"/>
      <rgbColor rgb="FFE6F4EA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F5F8FC"/>
      <rgbColor rgb="FFFFF2CC"/>
      <rgbColor rgb="FF99CCFF"/>
      <rgbColor rgb="FFFF99CC"/>
      <rgbColor rgb="FFCC99FF"/>
      <rgbColor rgb="FFFCE8E6"/>
      <rgbColor rgb="FF3366FF"/>
      <rgbColor rgb="FF33CCCC"/>
      <rgbColor rgb="FF99CC00"/>
      <rgbColor rgb="FFFFCC00"/>
      <rgbColor rgb="FFFF9900"/>
      <rgbColor rgb="FFFF6600"/>
      <rgbColor rgb="FF555555"/>
      <rgbColor rgb="FFB0B0B0"/>
      <rgbColor rgb="FF073763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73763"/>
    <pageSetUpPr fitToPage="true"/>
  </sheetPr>
  <dimension ref="A1:E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4"/>
    <col collapsed="false" customWidth="true" hidden="false" outlineLevel="0" max="5" min="2" style="1" width="17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</row>
    <row r="3" customFormat="false" ht="6" hidden="false" customHeight="true" outlineLevel="0" collapsed="false">
      <c r="A3" s="4"/>
      <c r="B3" s="4"/>
      <c r="C3" s="4"/>
      <c r="D3" s="4"/>
      <c r="E3" s="4"/>
    </row>
    <row r="4" customFormat="false" ht="21.75" hidden="false" customHeight="true" outlineLevel="0" collapsed="false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customFormat="false" ht="21.75" hidden="false" customHeight="true" outlineLevel="0" collapsed="false">
      <c r="A5" s="7" t="s">
        <v>7</v>
      </c>
      <c r="B5" s="7"/>
      <c r="C5" s="7"/>
      <c r="D5" s="7"/>
      <c r="E5" s="7"/>
    </row>
    <row r="6" customFormat="false" ht="19.5" hidden="false" customHeight="true" outlineLevel="0" collapsed="false">
      <c r="A6" s="8" t="s">
        <v>8</v>
      </c>
      <c r="B6" s="9" t="n">
        <v>200000</v>
      </c>
      <c r="C6" s="10" t="n">
        <f aca="false">B6*(1-'Annahmen &amp; EK-Rechner'!$D$11)+'Annahmen &amp; EK-Rechner'!$D$17</f>
        <v>230000</v>
      </c>
      <c r="D6" s="10" t="n">
        <f aca="false">C6*(1-'Annahmen &amp; EK-Rechner'!$E$11)+'Annahmen &amp; EK-Rechner'!$E$17</f>
        <v>237000</v>
      </c>
      <c r="E6" s="10" t="n">
        <f aca="false">D6*(1-'Annahmen &amp; EK-Rechner'!$F$11)+'Annahmen &amp; EK-Rechner'!$F$17</f>
        <v>253300</v>
      </c>
    </row>
    <row r="7" customFormat="false" ht="19.5" hidden="false" customHeight="true" outlineLevel="0" collapsed="false">
      <c r="A7" s="11" t="s">
        <v>9</v>
      </c>
      <c r="B7" s="9" t="n">
        <v>40000</v>
      </c>
      <c r="C7" s="12" t="n">
        <f aca="false">'Annahmen &amp; EK-Rechner'!$D$6*'Annahmen &amp; EK-Rechner'!$D$8*'Annahmen &amp; EK-Rechner'!$D$15/360</f>
        <v>20000</v>
      </c>
      <c r="D7" s="12" t="n">
        <f aca="false">'Annahmen &amp; EK-Rechner'!$E$6*'Annahmen &amp; EK-Rechner'!$E$8*'Annahmen &amp; EK-Rechner'!$E$15/360</f>
        <v>23400</v>
      </c>
      <c r="E7" s="12" t="n">
        <f aca="false">'Annahmen &amp; EK-Rechner'!$F$6*'Annahmen &amp; EK-Rechner'!$F$8*'Annahmen &amp; EK-Rechner'!$F$15/360</f>
        <v>26916.6666666667</v>
      </c>
    </row>
    <row r="8" customFormat="false" ht="19.5" hidden="false" customHeight="true" outlineLevel="0" collapsed="false">
      <c r="A8" s="8" t="s">
        <v>10</v>
      </c>
      <c r="B8" s="9" t="n">
        <v>50000</v>
      </c>
      <c r="C8" s="10" t="n">
        <f aca="false">'Annahmen &amp; EK-Rechner'!$D$6*'Annahmen &amp; EK-Rechner'!$D$14/360</f>
        <v>50000</v>
      </c>
      <c r="D8" s="10" t="n">
        <f aca="false">'Annahmen &amp; EK-Rechner'!$E$6*'Annahmen &amp; EK-Rechner'!$E$14/360</f>
        <v>60000</v>
      </c>
      <c r="E8" s="10" t="n">
        <f aca="false">'Annahmen &amp; EK-Rechner'!$F$6*'Annahmen &amp; EK-Rechner'!$F$14/360</f>
        <v>70833.3333333333</v>
      </c>
    </row>
    <row r="9" customFormat="false" ht="19.5" hidden="false" customHeight="true" outlineLevel="0" collapsed="false">
      <c r="A9" s="13" t="s">
        <v>11</v>
      </c>
      <c r="B9" s="9" t="n">
        <v>60000</v>
      </c>
      <c r="C9" s="14" t="n">
        <f aca="false">C16-C6-C7-C8</f>
        <v>160800</v>
      </c>
      <c r="D9" s="14" t="n">
        <f aca="false">D16-D6-D7-D8</f>
        <v>193840</v>
      </c>
      <c r="E9" s="14" t="n">
        <f aca="false">E16-E6-E7-E8</f>
        <v>243795</v>
      </c>
    </row>
    <row r="10" customFormat="false" ht="19.5" hidden="false" customHeight="true" outlineLevel="0" collapsed="false">
      <c r="A10" s="15" t="s">
        <v>12</v>
      </c>
      <c r="B10" s="16" t="n">
        <f aca="false">SUM(B6:B9)</f>
        <v>350000</v>
      </c>
      <c r="C10" s="16" t="n">
        <f aca="false">SUM(C6:C9)</f>
        <v>460800</v>
      </c>
      <c r="D10" s="16" t="n">
        <f aca="false">SUM(D6:D9)</f>
        <v>514240</v>
      </c>
      <c r="E10" s="16" t="n">
        <f aca="false">SUM(E6:E9)</f>
        <v>594845</v>
      </c>
    </row>
    <row r="11" customFormat="false" ht="15" hidden="false" customHeight="true" outlineLevel="0" collapsed="false">
      <c r="A11" s="4"/>
      <c r="B11" s="4"/>
      <c r="C11" s="4"/>
      <c r="D11" s="4"/>
      <c r="E11" s="4"/>
    </row>
    <row r="12" customFormat="false" ht="21.75" hidden="false" customHeight="true" outlineLevel="0" collapsed="false">
      <c r="A12" s="7" t="s">
        <v>13</v>
      </c>
      <c r="B12" s="7"/>
      <c r="C12" s="7"/>
      <c r="D12" s="7"/>
      <c r="E12" s="7"/>
    </row>
    <row r="13" customFormat="false" ht="19.5" hidden="false" customHeight="true" outlineLevel="0" collapsed="false">
      <c r="A13" s="8" t="s">
        <v>14</v>
      </c>
      <c r="B13" s="9" t="n">
        <v>150000</v>
      </c>
      <c r="C13" s="10" t="n">
        <f aca="false">B13+'Plan-GuV'!C15+'Annahmen &amp; EK-Rechner'!$D$20-'Annahmen &amp; EK-Rechner'!$D$21</f>
        <v>200800</v>
      </c>
      <c r="D13" s="10" t="n">
        <f aca="false">C13+'Plan-GuV'!D15+'Annahmen &amp; EK-Rechner'!$E$20-'Annahmen &amp; EK-Rechner'!$E$21</f>
        <v>269140</v>
      </c>
      <c r="E13" s="10" t="n">
        <f aca="false">D13+'Plan-GuV'!E15+'Annahmen &amp; EK-Rechner'!$F$20-'Annahmen &amp; EK-Rechner'!$F$21</f>
        <v>364470</v>
      </c>
    </row>
    <row r="14" customFormat="false" ht="19.5" hidden="false" customHeight="true" outlineLevel="0" collapsed="false">
      <c r="A14" s="11" t="s">
        <v>15</v>
      </c>
      <c r="B14" s="9" t="n">
        <v>150000</v>
      </c>
      <c r="C14" s="12" t="n">
        <f aca="false">B14+'Annahmen &amp; EK-Rechner'!$D$18-'Annahmen &amp; EK-Rechner'!$D$19</f>
        <v>230000</v>
      </c>
      <c r="D14" s="12" t="n">
        <f aca="false">C14+'Annahmen &amp; EK-Rechner'!$E$18-'Annahmen &amp; EK-Rechner'!$E$19</f>
        <v>210000</v>
      </c>
      <c r="E14" s="12" t="n">
        <f aca="false">D14+'Annahmen &amp; EK-Rechner'!$F$18-'Annahmen &amp; EK-Rechner'!$F$19</f>
        <v>190000</v>
      </c>
    </row>
    <row r="15" customFormat="false" ht="19.5" hidden="false" customHeight="true" outlineLevel="0" collapsed="false">
      <c r="A15" s="8" t="s">
        <v>16</v>
      </c>
      <c r="B15" s="9" t="n">
        <v>30000</v>
      </c>
      <c r="C15" s="10" t="n">
        <f aca="false">'Annahmen &amp; EK-Rechner'!$D$6*'Annahmen &amp; EK-Rechner'!$D$8*'Annahmen &amp; EK-Rechner'!$D$16/360</f>
        <v>30000</v>
      </c>
      <c r="D15" s="10" t="n">
        <f aca="false">'Annahmen &amp; EK-Rechner'!$E$6*'Annahmen &amp; EK-Rechner'!$E$8*'Annahmen &amp; EK-Rechner'!$E$16/360</f>
        <v>35100</v>
      </c>
      <c r="E15" s="10" t="n">
        <f aca="false">'Annahmen &amp; EK-Rechner'!$F$6*'Annahmen &amp; EK-Rechner'!$F$8*'Annahmen &amp; EK-Rechner'!$F$16/360</f>
        <v>40375</v>
      </c>
    </row>
    <row r="16" customFormat="false" ht="19.5" hidden="false" customHeight="true" outlineLevel="0" collapsed="false">
      <c r="A16" s="15" t="s">
        <v>17</v>
      </c>
      <c r="B16" s="16" t="n">
        <f aca="false">SUM(B13:B15)</f>
        <v>330000</v>
      </c>
      <c r="C16" s="16" t="n">
        <f aca="false">SUM(C13:C15)</f>
        <v>460800</v>
      </c>
      <c r="D16" s="16" t="n">
        <f aca="false">SUM(D13:D15)</f>
        <v>514240</v>
      </c>
      <c r="E16" s="16" t="n">
        <f aca="false">SUM(E13:E15)</f>
        <v>594845</v>
      </c>
    </row>
    <row r="17" customFormat="false" ht="15" hidden="false" customHeight="true" outlineLevel="0" collapsed="false">
      <c r="A17" s="4"/>
      <c r="B17" s="4"/>
      <c r="C17" s="4"/>
      <c r="D17" s="4"/>
      <c r="E17" s="4"/>
    </row>
    <row r="18" customFormat="false" ht="19.5" hidden="false" customHeight="true" outlineLevel="0" collapsed="false">
      <c r="A18" s="17" t="s">
        <v>18</v>
      </c>
      <c r="B18" s="18" t="n">
        <f aca="false">ROUND(B10-B16,2)</f>
        <v>20000</v>
      </c>
      <c r="C18" s="18" t="n">
        <f aca="false">ROUND(C10-C16,2)</f>
        <v>0</v>
      </c>
      <c r="D18" s="18" t="n">
        <f aca="false">ROUND(D10-D16,2)</f>
        <v>0</v>
      </c>
      <c r="E18" s="18" t="n">
        <f aca="false">ROUND(E10-E16,2)</f>
        <v>0</v>
      </c>
    </row>
    <row r="19" customFormat="false" ht="15" hidden="false" customHeight="true" outlineLevel="0" collapsed="false">
      <c r="A19" s="4"/>
      <c r="B19" s="4"/>
      <c r="C19" s="4"/>
      <c r="D19" s="4"/>
      <c r="E19" s="4"/>
    </row>
    <row r="20" customFormat="false" ht="21.75" hidden="false" customHeight="true" outlineLevel="0" collapsed="false">
      <c r="A20" s="7" t="s">
        <v>19</v>
      </c>
      <c r="B20" s="7"/>
      <c r="C20" s="7"/>
      <c r="D20" s="7"/>
      <c r="E20" s="7"/>
    </row>
    <row r="21" customFormat="false" ht="19.5" hidden="false" customHeight="true" outlineLevel="0" collapsed="false">
      <c r="A21" s="8" t="s">
        <v>20</v>
      </c>
      <c r="B21" s="19" t="n">
        <f aca="false">IFERROR(B13/B16,0)</f>
        <v>0.454545454545455</v>
      </c>
      <c r="C21" s="19" t="n">
        <f aca="false">IFERROR(C13/C16,0)</f>
        <v>0.435763888888889</v>
      </c>
      <c r="D21" s="19" t="n">
        <f aca="false">IFERROR(D13/D16,0)</f>
        <v>0.523374299937772</v>
      </c>
      <c r="E21" s="19" t="n">
        <f aca="false">IFERROR(E13/E16,0)</f>
        <v>0.612714236481773</v>
      </c>
    </row>
    <row r="22" customFormat="false" ht="19.5" hidden="false" customHeight="true" outlineLevel="0" collapsed="false">
      <c r="A22" s="11" t="s">
        <v>21</v>
      </c>
      <c r="B22" s="20" t="n">
        <f aca="false">IFERROR((B14+B15)/B16,0)</f>
        <v>0.545454545454545</v>
      </c>
      <c r="C22" s="20" t="n">
        <f aca="false">IFERROR((C14+C15)/C16,0)</f>
        <v>0.564236111111111</v>
      </c>
      <c r="D22" s="20" t="n">
        <f aca="false">IFERROR((D14+D15)/D16,0)</f>
        <v>0.476625700062228</v>
      </c>
      <c r="E22" s="20" t="n">
        <f aca="false">IFERROR((E14+E15)/E16,0)</f>
        <v>0.387285763518227</v>
      </c>
    </row>
    <row r="23" customFormat="false" ht="19.5" hidden="false" customHeight="true" outlineLevel="0" collapsed="false">
      <c r="A23" s="21" t="s">
        <v>22</v>
      </c>
      <c r="B23" s="22" t="n">
        <f aca="false">B10</f>
        <v>350000</v>
      </c>
      <c r="C23" s="22" t="n">
        <f aca="false">C10</f>
        <v>460800</v>
      </c>
      <c r="D23" s="22" t="n">
        <f aca="false">D10</f>
        <v>514240</v>
      </c>
      <c r="E23" s="22" t="n">
        <f aca="false">E10</f>
        <v>594845</v>
      </c>
    </row>
  </sheetData>
  <mergeCells count="5">
    <mergeCell ref="A1:E1"/>
    <mergeCell ref="A2:E2"/>
    <mergeCell ref="A5:E5"/>
    <mergeCell ref="A12:E12"/>
    <mergeCell ref="A20:E20"/>
  </mergeCells>
  <conditionalFormatting sqref="B18:E18">
    <cfRule type="cellIs" priority="2" operator="equal" aboveAverage="0" equalAverage="0" bottom="0" percent="0" rank="0" text="" dxfId="0">
      <formula>0</formula>
    </cfRule>
    <cfRule type="cellIs" priority="3" operator="notEqual" aboveAverage="0" equalAverage="0" bottom="0" percent="0" rank="0" text="" dxfId="1">
      <formula>0</formula>
    </cfRule>
  </conditionalFormatting>
  <printOptions headings="false" gridLines="false" gridLinesSet="true" horizontalCentered="true" verticalCentered="false"/>
  <pageMargins left="0.4" right="0.4" top="0.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95"/>
  </cols>
  <sheetData>
    <row r="1" customFormat="false" ht="15" hidden="false" customHeight="true" outlineLevel="0" collapsed="false">
      <c r="A1" s="23" t="s">
        <v>23</v>
      </c>
      <c r="B1" s="23"/>
    </row>
    <row r="2" customFormat="false" ht="15" hidden="false" customHeight="true" outlineLevel="0" collapsed="false">
      <c r="A2" s="24"/>
      <c r="B2" s="25"/>
    </row>
    <row r="3" customFormat="false" ht="15" hidden="false" customHeight="true" outlineLevel="0" collapsed="false">
      <c r="A3" s="24" t="s">
        <v>24</v>
      </c>
      <c r="B3" s="25" t="s">
        <v>25</v>
      </c>
    </row>
    <row r="4" customFormat="false" ht="15" hidden="false" customHeight="true" outlineLevel="0" collapsed="false">
      <c r="A4" s="24"/>
      <c r="B4" s="25"/>
    </row>
    <row r="5" customFormat="false" ht="15" hidden="false" customHeight="true" outlineLevel="0" collapsed="false">
      <c r="A5" s="26" t="s">
        <v>26</v>
      </c>
      <c r="B5" s="25"/>
    </row>
    <row r="6" customFormat="false" ht="15" hidden="false" customHeight="true" outlineLevel="0" collapsed="false">
      <c r="A6" s="24" t="s">
        <v>27</v>
      </c>
      <c r="B6" s="25" t="s">
        <v>28</v>
      </c>
    </row>
    <row r="7" customFormat="false" ht="15" hidden="false" customHeight="true" outlineLevel="0" collapsed="false">
      <c r="A7" s="24" t="s">
        <v>29</v>
      </c>
      <c r="B7" s="25" t="s">
        <v>30</v>
      </c>
    </row>
    <row r="8" customFormat="false" ht="15" hidden="false" customHeight="true" outlineLevel="0" collapsed="false">
      <c r="A8" s="24" t="s">
        <v>31</v>
      </c>
      <c r="B8" s="25" t="s">
        <v>32</v>
      </c>
    </row>
    <row r="9" customFormat="false" ht="15" hidden="false" customHeight="true" outlineLevel="0" collapsed="false">
      <c r="A9" s="24" t="s">
        <v>33</v>
      </c>
      <c r="B9" s="25" t="s">
        <v>34</v>
      </c>
    </row>
    <row r="10" customFormat="false" ht="15" hidden="false" customHeight="true" outlineLevel="0" collapsed="false">
      <c r="A10" s="24"/>
      <c r="B10" s="25"/>
    </row>
    <row r="11" customFormat="false" ht="15" hidden="false" customHeight="true" outlineLevel="0" collapsed="false">
      <c r="A11" s="26" t="s">
        <v>35</v>
      </c>
      <c r="B11" s="25"/>
    </row>
    <row r="12" customFormat="false" ht="15" hidden="false" customHeight="true" outlineLevel="0" collapsed="false">
      <c r="A12" s="24" t="s">
        <v>36</v>
      </c>
      <c r="B12" s="25" t="s">
        <v>37</v>
      </c>
    </row>
    <row r="13" customFormat="false" ht="15" hidden="false" customHeight="true" outlineLevel="0" collapsed="false">
      <c r="A13" s="24" t="s">
        <v>38</v>
      </c>
      <c r="B13" s="25" t="s">
        <v>39</v>
      </c>
    </row>
    <row r="14" customFormat="false" ht="15" hidden="false" customHeight="true" outlineLevel="0" collapsed="false">
      <c r="A14" s="24" t="s">
        <v>40</v>
      </c>
      <c r="B14" s="25" t="s">
        <v>41</v>
      </c>
    </row>
    <row r="15" customFormat="false" ht="15" hidden="false" customHeight="true" outlineLevel="0" collapsed="false">
      <c r="A15" s="24"/>
      <c r="B15" s="25"/>
    </row>
    <row r="16" customFormat="false" ht="15" hidden="false" customHeight="true" outlineLevel="0" collapsed="false">
      <c r="A16" s="24" t="s">
        <v>42</v>
      </c>
      <c r="B16" s="25" t="s">
        <v>43</v>
      </c>
    </row>
    <row r="17" customFormat="false" ht="15" hidden="false" customHeight="true" outlineLevel="0" collapsed="false">
      <c r="A17" s="24" t="s">
        <v>44</v>
      </c>
      <c r="B17" s="25" t="s">
        <v>45</v>
      </c>
    </row>
    <row r="18" customFormat="false" ht="15" hidden="false" customHeight="true" outlineLevel="0" collapsed="false">
      <c r="A18" s="24" t="s">
        <v>46</v>
      </c>
      <c r="B18" s="25" t="s">
        <v>47</v>
      </c>
    </row>
    <row r="19" customFormat="false" ht="15" hidden="false" customHeight="true" outlineLevel="0" collapsed="false">
      <c r="A19" s="24"/>
      <c r="B19" s="25"/>
    </row>
    <row r="20" customFormat="false" ht="15" hidden="false" customHeight="true" outlineLevel="0" collapsed="false">
      <c r="A20" s="26" t="s">
        <v>48</v>
      </c>
      <c r="B20" s="25"/>
    </row>
    <row r="21" customFormat="false" ht="15" hidden="false" customHeight="true" outlineLevel="0" collapsed="false">
      <c r="A21" s="24" t="s">
        <v>49</v>
      </c>
      <c r="B21" s="25" t="s">
        <v>50</v>
      </c>
    </row>
    <row r="22" customFormat="false" ht="15" hidden="false" customHeight="true" outlineLevel="0" collapsed="false">
      <c r="A22" s="24" t="s">
        <v>51</v>
      </c>
      <c r="B22" s="25" t="s">
        <v>52</v>
      </c>
    </row>
    <row r="23" customFormat="false" ht="15" hidden="false" customHeight="true" outlineLevel="0" collapsed="false">
      <c r="A23" s="24" t="s">
        <v>53</v>
      </c>
      <c r="B23" s="25" t="s">
        <v>54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8"/>
    <col collapsed="false" customWidth="true" hidden="false" outlineLevel="0" max="6" min="3" style="1" width="16"/>
  </cols>
  <sheetData>
    <row r="1" customFormat="false" ht="15" hidden="false" customHeight="true" outlineLevel="0" collapsed="false">
      <c r="A1" s="23" t="s">
        <v>55</v>
      </c>
      <c r="B1" s="23"/>
      <c r="C1" s="23"/>
      <c r="D1" s="23"/>
      <c r="E1" s="23"/>
      <c r="F1" s="23"/>
    </row>
    <row r="2" customFormat="false" ht="15" hidden="false" customHeight="true" outlineLevel="0" collapsed="false">
      <c r="A2" s="27" t="s">
        <v>56</v>
      </c>
      <c r="B2" s="27"/>
      <c r="C2" s="27"/>
      <c r="D2" s="27"/>
      <c r="E2" s="27"/>
      <c r="F2" s="27"/>
    </row>
    <row r="3" customFormat="false" ht="15" hidden="false" customHeight="true" outlineLevel="0" collapsed="false">
      <c r="A3" s="4"/>
      <c r="B3" s="4"/>
      <c r="C3" s="4"/>
      <c r="D3" s="4"/>
      <c r="E3" s="4"/>
      <c r="F3" s="4"/>
    </row>
    <row r="4" customFormat="false" ht="15" hidden="false" customHeight="true" outlineLevel="0" collapsed="false">
      <c r="A4" s="28" t="s">
        <v>57</v>
      </c>
      <c r="B4" s="28"/>
      <c r="C4" s="28"/>
      <c r="D4" s="28"/>
      <c r="E4" s="28"/>
      <c r="F4" s="28"/>
    </row>
    <row r="5" customFormat="false" ht="15" hidden="false" customHeight="true" outlineLevel="0" collapsed="false">
      <c r="A5" s="29" t="s">
        <v>2</v>
      </c>
      <c r="B5" s="29" t="s">
        <v>58</v>
      </c>
      <c r="C5" s="29" t="s">
        <v>3</v>
      </c>
      <c r="D5" s="29" t="s">
        <v>4</v>
      </c>
      <c r="E5" s="29" t="s">
        <v>5</v>
      </c>
      <c r="F5" s="29" t="s">
        <v>6</v>
      </c>
    </row>
    <row r="6" customFormat="false" ht="15" hidden="false" customHeight="true" outlineLevel="0" collapsed="false">
      <c r="A6" s="30" t="s">
        <v>59</v>
      </c>
      <c r="B6" s="31" t="s">
        <v>60</v>
      </c>
      <c r="C6" s="32" t="n">
        <v>500000</v>
      </c>
      <c r="D6" s="32" t="n">
        <v>600000</v>
      </c>
      <c r="E6" s="32" t="n">
        <v>720000</v>
      </c>
      <c r="F6" s="32" t="n">
        <v>850000</v>
      </c>
    </row>
    <row r="7" customFormat="false" ht="15" hidden="false" customHeight="true" outlineLevel="0" collapsed="false">
      <c r="A7" s="30" t="s">
        <v>61</v>
      </c>
      <c r="B7" s="31" t="s">
        <v>62</v>
      </c>
      <c r="C7" s="33"/>
      <c r="D7" s="34" t="n">
        <f aca="false">D6/C6-1</f>
        <v>0.2</v>
      </c>
      <c r="E7" s="34" t="n">
        <f aca="false">E6/D6-1</f>
        <v>0.2</v>
      </c>
      <c r="F7" s="34" t="n">
        <f aca="false">F6/E6-1</f>
        <v>0.180555555555556</v>
      </c>
    </row>
    <row r="8" customFormat="false" ht="15" hidden="false" customHeight="true" outlineLevel="0" collapsed="false">
      <c r="A8" s="30" t="s">
        <v>63</v>
      </c>
      <c r="B8" s="31" t="s">
        <v>62</v>
      </c>
      <c r="C8" s="35" t="n">
        <v>0.4</v>
      </c>
      <c r="D8" s="35" t="n">
        <v>0.4</v>
      </c>
      <c r="E8" s="35" t="n">
        <v>0.39</v>
      </c>
      <c r="F8" s="35" t="n">
        <v>0.38</v>
      </c>
    </row>
    <row r="9" customFormat="false" ht="15" hidden="false" customHeight="true" outlineLevel="0" collapsed="false">
      <c r="A9" s="30" t="s">
        <v>64</v>
      </c>
      <c r="B9" s="31" t="s">
        <v>62</v>
      </c>
      <c r="C9" s="35" t="n">
        <v>0.3</v>
      </c>
      <c r="D9" s="35" t="n">
        <v>0.3</v>
      </c>
      <c r="E9" s="35" t="n">
        <v>0.29</v>
      </c>
      <c r="F9" s="35" t="n">
        <v>0.28</v>
      </c>
    </row>
    <row r="10" customFormat="false" ht="15" hidden="false" customHeight="true" outlineLevel="0" collapsed="false">
      <c r="A10" s="30" t="s">
        <v>65</v>
      </c>
      <c r="B10" s="31" t="s">
        <v>62</v>
      </c>
      <c r="C10" s="35" t="n">
        <v>0.1</v>
      </c>
      <c r="D10" s="35" t="n">
        <v>0.1</v>
      </c>
      <c r="E10" s="35" t="n">
        <v>0.1</v>
      </c>
      <c r="F10" s="35" t="n">
        <v>0.1</v>
      </c>
    </row>
    <row r="11" customFormat="false" ht="15" hidden="false" customHeight="true" outlineLevel="0" collapsed="false">
      <c r="A11" s="30" t="s">
        <v>66</v>
      </c>
      <c r="B11" s="31" t="s">
        <v>62</v>
      </c>
      <c r="C11" s="35" t="n">
        <v>0.1</v>
      </c>
      <c r="D11" s="35" t="n">
        <v>0.1</v>
      </c>
      <c r="E11" s="35" t="n">
        <v>0.1</v>
      </c>
      <c r="F11" s="35" t="n">
        <v>0.1</v>
      </c>
    </row>
    <row r="12" customFormat="false" ht="15" hidden="false" customHeight="true" outlineLevel="0" collapsed="false">
      <c r="A12" s="30" t="s">
        <v>67</v>
      </c>
      <c r="B12" s="31" t="s">
        <v>62</v>
      </c>
      <c r="C12" s="35" t="n">
        <v>0.04</v>
      </c>
      <c r="D12" s="35" t="n">
        <v>0.04</v>
      </c>
      <c r="E12" s="35" t="n">
        <v>0.04</v>
      </c>
      <c r="F12" s="35" t="n">
        <v>0.04</v>
      </c>
    </row>
    <row r="13" customFormat="false" ht="15" hidden="false" customHeight="true" outlineLevel="0" collapsed="false">
      <c r="A13" s="30" t="s">
        <v>68</v>
      </c>
      <c r="B13" s="31" t="s">
        <v>62</v>
      </c>
      <c r="C13" s="35" t="n">
        <v>0.3</v>
      </c>
      <c r="D13" s="35" t="n">
        <v>0.3</v>
      </c>
      <c r="E13" s="35" t="n">
        <v>0.3</v>
      </c>
      <c r="F13" s="35" t="n">
        <v>0.3</v>
      </c>
    </row>
    <row r="14" customFormat="false" ht="15" hidden="false" customHeight="true" outlineLevel="0" collapsed="false">
      <c r="A14" s="30" t="s">
        <v>69</v>
      </c>
      <c r="B14" s="31" t="s">
        <v>70</v>
      </c>
      <c r="C14" s="36" t="n">
        <v>30</v>
      </c>
      <c r="D14" s="36" t="n">
        <v>30</v>
      </c>
      <c r="E14" s="36" t="n">
        <v>30</v>
      </c>
      <c r="F14" s="36" t="n">
        <v>30</v>
      </c>
    </row>
    <row r="15" customFormat="false" ht="15" hidden="false" customHeight="true" outlineLevel="0" collapsed="false">
      <c r="A15" s="30" t="s">
        <v>71</v>
      </c>
      <c r="B15" s="31" t="s">
        <v>70</v>
      </c>
      <c r="C15" s="36" t="n">
        <v>30</v>
      </c>
      <c r="D15" s="36" t="n">
        <v>30</v>
      </c>
      <c r="E15" s="36" t="n">
        <v>30</v>
      </c>
      <c r="F15" s="36" t="n">
        <v>30</v>
      </c>
    </row>
    <row r="16" customFormat="false" ht="15" hidden="false" customHeight="true" outlineLevel="0" collapsed="false">
      <c r="A16" s="30" t="s">
        <v>72</v>
      </c>
      <c r="B16" s="31" t="s">
        <v>70</v>
      </c>
      <c r="C16" s="36" t="n">
        <v>45</v>
      </c>
      <c r="D16" s="36" t="n">
        <v>45</v>
      </c>
      <c r="E16" s="36" t="n">
        <v>45</v>
      </c>
      <c r="F16" s="36" t="n">
        <v>45</v>
      </c>
    </row>
    <row r="17" customFormat="false" ht="15" hidden="false" customHeight="true" outlineLevel="0" collapsed="false">
      <c r="A17" s="30" t="s">
        <v>73</v>
      </c>
      <c r="B17" s="31" t="s">
        <v>60</v>
      </c>
      <c r="C17" s="32" t="n">
        <v>0</v>
      </c>
      <c r="D17" s="32" t="n">
        <v>50000</v>
      </c>
      <c r="E17" s="32" t="n">
        <v>30000</v>
      </c>
      <c r="F17" s="32" t="n">
        <v>40000</v>
      </c>
    </row>
    <row r="18" customFormat="false" ht="15" hidden="false" customHeight="true" outlineLevel="0" collapsed="false">
      <c r="A18" s="30" t="s">
        <v>74</v>
      </c>
      <c r="B18" s="31" t="s">
        <v>60</v>
      </c>
      <c r="C18" s="32" t="n">
        <v>0</v>
      </c>
      <c r="D18" s="32" t="n">
        <v>100000</v>
      </c>
      <c r="E18" s="32" t="n">
        <v>0</v>
      </c>
      <c r="F18" s="32" t="n">
        <v>0</v>
      </c>
    </row>
    <row r="19" customFormat="false" ht="15" hidden="false" customHeight="true" outlineLevel="0" collapsed="false">
      <c r="A19" s="30" t="s">
        <v>75</v>
      </c>
      <c r="B19" s="31" t="s">
        <v>60</v>
      </c>
      <c r="C19" s="32" t="n">
        <v>0</v>
      </c>
      <c r="D19" s="32" t="n">
        <v>20000</v>
      </c>
      <c r="E19" s="32" t="n">
        <v>20000</v>
      </c>
      <c r="F19" s="32" t="n">
        <v>20000</v>
      </c>
    </row>
    <row r="20" customFormat="false" ht="15" hidden="false" customHeight="true" outlineLevel="0" collapsed="false">
      <c r="A20" s="30" t="s">
        <v>76</v>
      </c>
      <c r="B20" s="31" t="s">
        <v>60</v>
      </c>
      <c r="C20" s="32" t="n">
        <v>0</v>
      </c>
      <c r="D20" s="32" t="n">
        <v>0</v>
      </c>
      <c r="E20" s="32" t="n">
        <v>0</v>
      </c>
      <c r="F20" s="32" t="n">
        <v>0</v>
      </c>
    </row>
    <row r="21" customFormat="false" ht="15" hidden="false" customHeight="true" outlineLevel="0" collapsed="false">
      <c r="A21" s="30" t="s">
        <v>77</v>
      </c>
      <c r="B21" s="31" t="s">
        <v>60</v>
      </c>
      <c r="C21" s="32" t="n">
        <v>0</v>
      </c>
      <c r="D21" s="32" t="n">
        <v>15000</v>
      </c>
      <c r="E21" s="32" t="n">
        <v>20000</v>
      </c>
      <c r="F21" s="32" t="n">
        <v>25000</v>
      </c>
    </row>
    <row r="22" customFormat="false" ht="15" hidden="false" customHeight="true" outlineLevel="0" collapsed="false">
      <c r="A22" s="4"/>
      <c r="B22" s="4"/>
      <c r="C22" s="4"/>
      <c r="D22" s="4"/>
      <c r="E22" s="4"/>
      <c r="F22" s="4"/>
    </row>
    <row r="23" customFormat="false" ht="15" hidden="false" customHeight="true" outlineLevel="0" collapsed="false">
      <c r="A23" s="4"/>
      <c r="B23" s="4"/>
      <c r="C23" s="4"/>
      <c r="D23" s="4"/>
      <c r="E23" s="4"/>
      <c r="F23" s="4"/>
    </row>
    <row r="24" customFormat="false" ht="15" hidden="false" customHeight="true" outlineLevel="0" collapsed="false">
      <c r="A24" s="28" t="s">
        <v>78</v>
      </c>
      <c r="B24" s="28"/>
      <c r="C24" s="28"/>
      <c r="D24" s="28"/>
      <c r="E24" s="28"/>
      <c r="F24" s="28"/>
    </row>
    <row r="25" customFormat="false" ht="15" hidden="false" customHeight="true" outlineLevel="0" collapsed="false">
      <c r="A25" s="37" t="s">
        <v>79</v>
      </c>
      <c r="B25" s="37"/>
      <c r="C25" s="37"/>
      <c r="D25" s="37"/>
      <c r="E25" s="37"/>
      <c r="F25" s="37"/>
    </row>
    <row r="26" customFormat="false" ht="15" hidden="false" customHeight="true" outlineLevel="0" collapsed="false">
      <c r="A26" s="4"/>
      <c r="B26" s="4"/>
      <c r="C26" s="4"/>
      <c r="D26" s="4"/>
      <c r="E26" s="4"/>
      <c r="F26" s="4"/>
    </row>
    <row r="27" customFormat="false" ht="15" hidden="false" customHeight="true" outlineLevel="0" collapsed="false">
      <c r="A27" s="38" t="s">
        <v>80</v>
      </c>
      <c r="B27" s="38"/>
      <c r="C27" s="38"/>
      <c r="D27" s="32" t="n">
        <v>50000</v>
      </c>
      <c r="E27" s="4"/>
      <c r="F27" s="4"/>
    </row>
    <row r="28" customFormat="false" ht="15" hidden="false" customHeight="true" outlineLevel="0" collapsed="false">
      <c r="A28" s="38" t="s">
        <v>81</v>
      </c>
      <c r="B28" s="38"/>
      <c r="C28" s="38"/>
      <c r="D28" s="32" t="n">
        <v>25000</v>
      </c>
      <c r="E28" s="4"/>
      <c r="F28" s="4"/>
    </row>
    <row r="29" customFormat="false" ht="15" hidden="false" customHeight="true" outlineLevel="0" collapsed="false">
      <c r="A29" s="38" t="s">
        <v>82</v>
      </c>
      <c r="B29" s="38"/>
      <c r="C29" s="38"/>
      <c r="D29" s="32" t="n">
        <v>0</v>
      </c>
      <c r="E29" s="4"/>
      <c r="F29" s="4"/>
    </row>
    <row r="30" customFormat="false" ht="15" hidden="false" customHeight="true" outlineLevel="0" collapsed="false">
      <c r="A30" s="38" t="s">
        <v>83</v>
      </c>
      <c r="B30" s="38"/>
      <c r="C30" s="38"/>
      <c r="D30" s="32" t="n">
        <v>10000</v>
      </c>
      <c r="E30" s="4"/>
      <c r="F30" s="4"/>
    </row>
    <row r="31" customFormat="false" ht="15" hidden="false" customHeight="true" outlineLevel="0" collapsed="false">
      <c r="A31" s="38" t="s">
        <v>84</v>
      </c>
      <c r="B31" s="38"/>
      <c r="C31" s="38"/>
      <c r="D31" s="39" t="n">
        <f aca="false">D27+D28+D29-D30</f>
        <v>65000</v>
      </c>
      <c r="E31" s="4"/>
      <c r="F31" s="4"/>
    </row>
  </sheetData>
  <mergeCells count="10">
    <mergeCell ref="A1:F1"/>
    <mergeCell ref="A2:F2"/>
    <mergeCell ref="A4:F4"/>
    <mergeCell ref="A24:F24"/>
    <mergeCell ref="A25:F25"/>
    <mergeCell ref="A27:C27"/>
    <mergeCell ref="A28:C28"/>
    <mergeCell ref="A29:C29"/>
    <mergeCell ref="A30:C30"/>
    <mergeCell ref="A31:C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5" min="2" style="1" width="16"/>
  </cols>
  <sheetData>
    <row r="1" customFormat="false" ht="15" hidden="false" customHeight="true" outlineLevel="0" collapsed="false">
      <c r="A1" s="23" t="s">
        <v>85</v>
      </c>
      <c r="B1" s="23"/>
      <c r="C1" s="23"/>
      <c r="D1" s="23"/>
      <c r="E1" s="23"/>
    </row>
    <row r="2" customFormat="false" ht="15" hidden="false" customHeight="true" outlineLevel="0" collapsed="false">
      <c r="A2" s="27" t="s">
        <v>86</v>
      </c>
      <c r="B2" s="27"/>
      <c r="C2" s="27"/>
      <c r="D2" s="27"/>
      <c r="E2" s="27"/>
    </row>
    <row r="3" customFormat="false" ht="15" hidden="false" customHeight="true" outlineLevel="0" collapsed="false">
      <c r="A3" s="4"/>
      <c r="B3" s="4"/>
      <c r="C3" s="4"/>
      <c r="D3" s="4"/>
      <c r="E3" s="4"/>
    </row>
    <row r="4" customFormat="false" ht="15" hidden="false" customHeight="true" outlineLevel="0" collapsed="false">
      <c r="A4" s="29" t="s">
        <v>2</v>
      </c>
      <c r="B4" s="29" t="s">
        <v>3</v>
      </c>
      <c r="C4" s="29" t="s">
        <v>4</v>
      </c>
      <c r="D4" s="29" t="s">
        <v>5</v>
      </c>
      <c r="E4" s="29" t="s">
        <v>6</v>
      </c>
    </row>
    <row r="5" customFormat="false" ht="15" hidden="false" customHeight="true" outlineLevel="0" collapsed="false">
      <c r="A5" s="40" t="s">
        <v>59</v>
      </c>
      <c r="B5" s="41" t="n">
        <f aca="false">'Annahmen &amp; EK-Rechner'!$C$6</f>
        <v>500000</v>
      </c>
      <c r="C5" s="41" t="n">
        <f aca="false">'Annahmen &amp; EK-Rechner'!$D$6</f>
        <v>600000</v>
      </c>
      <c r="D5" s="41" t="n">
        <f aca="false">'Annahmen &amp; EK-Rechner'!$E$6</f>
        <v>720000</v>
      </c>
      <c r="E5" s="41" t="n">
        <f aca="false">'Annahmen &amp; EK-Rechner'!$F$6</f>
        <v>850000</v>
      </c>
    </row>
    <row r="6" customFormat="false" ht="15" hidden="false" customHeight="true" outlineLevel="0" collapsed="false">
      <c r="A6" s="4" t="s">
        <v>87</v>
      </c>
      <c r="B6" s="42" t="n">
        <f aca="false">-B5*'Annahmen &amp; EK-Rechner'!$C$8</f>
        <v>-200000</v>
      </c>
      <c r="C6" s="42" t="n">
        <f aca="false">-C5*'Annahmen &amp; EK-Rechner'!$D$8</f>
        <v>-240000</v>
      </c>
      <c r="D6" s="42" t="n">
        <f aca="false">-D5*'Annahmen &amp; EK-Rechner'!$E$8</f>
        <v>-280800</v>
      </c>
      <c r="E6" s="42" t="n">
        <f aca="false">-E5*'Annahmen &amp; EK-Rechner'!$F$8</f>
        <v>-323000</v>
      </c>
    </row>
    <row r="7" customFormat="false" ht="15" hidden="false" customHeight="true" outlineLevel="0" collapsed="false">
      <c r="A7" s="4" t="s">
        <v>88</v>
      </c>
      <c r="B7" s="42" t="n">
        <f aca="false">-B5*'Annahmen &amp; EK-Rechner'!$C$9</f>
        <v>-150000</v>
      </c>
      <c r="C7" s="42" t="n">
        <f aca="false">-C5*'Annahmen &amp; EK-Rechner'!$D$9</f>
        <v>-180000</v>
      </c>
      <c r="D7" s="42" t="n">
        <f aca="false">-D5*'Annahmen &amp; EK-Rechner'!$E$9</f>
        <v>-208800</v>
      </c>
      <c r="E7" s="42" t="n">
        <f aca="false">-E5*'Annahmen &amp; EK-Rechner'!$F$9</f>
        <v>-238000</v>
      </c>
    </row>
    <row r="8" customFormat="false" ht="15" hidden="false" customHeight="true" outlineLevel="0" collapsed="false">
      <c r="A8" s="4" t="s">
        <v>89</v>
      </c>
      <c r="B8" s="42" t="n">
        <f aca="false">-B5*'Annahmen &amp; EK-Rechner'!$C$10</f>
        <v>-50000</v>
      </c>
      <c r="C8" s="42" t="n">
        <f aca="false">-C5*'Annahmen &amp; EK-Rechner'!$D$10</f>
        <v>-60000</v>
      </c>
      <c r="D8" s="42" t="n">
        <f aca="false">-D5*'Annahmen &amp; EK-Rechner'!$E$10</f>
        <v>-72000</v>
      </c>
      <c r="E8" s="42" t="n">
        <f aca="false">-E5*'Annahmen &amp; EK-Rechner'!$F$10</f>
        <v>-85000</v>
      </c>
    </row>
    <row r="9" customFormat="false" ht="15" hidden="false" customHeight="true" outlineLevel="0" collapsed="false">
      <c r="A9" s="40" t="s">
        <v>90</v>
      </c>
      <c r="B9" s="43" t="n">
        <f aca="false">SUM(B5:B8)</f>
        <v>100000</v>
      </c>
      <c r="C9" s="43" t="n">
        <f aca="false">SUM(C5:C8)</f>
        <v>120000</v>
      </c>
      <c r="D9" s="43" t="n">
        <f aca="false">SUM(D5:D8)</f>
        <v>158400</v>
      </c>
      <c r="E9" s="43" t="n">
        <f aca="false">SUM(E5:E8)</f>
        <v>204000</v>
      </c>
    </row>
    <row r="10" customFormat="false" ht="15" hidden="false" customHeight="true" outlineLevel="0" collapsed="false">
      <c r="A10" s="4" t="s">
        <v>91</v>
      </c>
      <c r="B10" s="42" t="n">
        <f aca="false">-Planbilanz!B6*'Annahmen &amp; EK-Rechner'!$C$11</f>
        <v>-20000</v>
      </c>
      <c r="C10" s="42" t="n">
        <f aca="false">-Planbilanz!B6*'Annahmen &amp; EK-Rechner'!$D$11</f>
        <v>-20000</v>
      </c>
      <c r="D10" s="42" t="n">
        <f aca="false">-Planbilanz!C6*'Annahmen &amp; EK-Rechner'!$E$11</f>
        <v>-23000</v>
      </c>
      <c r="E10" s="42" t="n">
        <f aca="false">-Planbilanz!D6*'Annahmen &amp; EK-Rechner'!$F$11</f>
        <v>-23700</v>
      </c>
    </row>
    <row r="11" customFormat="false" ht="15" hidden="false" customHeight="true" outlineLevel="0" collapsed="false">
      <c r="A11" s="40" t="s">
        <v>92</v>
      </c>
      <c r="B11" s="43" t="n">
        <f aca="false">B9+B10</f>
        <v>80000</v>
      </c>
      <c r="C11" s="43" t="n">
        <f aca="false">C9+C10</f>
        <v>100000</v>
      </c>
      <c r="D11" s="43" t="n">
        <f aca="false">D9+D10</f>
        <v>135400</v>
      </c>
      <c r="E11" s="43" t="n">
        <f aca="false">E9+E10</f>
        <v>180300</v>
      </c>
    </row>
    <row r="12" customFormat="false" ht="15" hidden="false" customHeight="true" outlineLevel="0" collapsed="false">
      <c r="A12" s="4" t="s">
        <v>93</v>
      </c>
      <c r="B12" s="42" t="n">
        <f aca="false">-Planbilanz!B14*'Annahmen &amp; EK-Rechner'!$C$12</f>
        <v>-6000</v>
      </c>
      <c r="C12" s="42" t="n">
        <f aca="false">-Planbilanz!B14*'Annahmen &amp; EK-Rechner'!$D$12</f>
        <v>-6000</v>
      </c>
      <c r="D12" s="42" t="n">
        <f aca="false">-Planbilanz!C14*'Annahmen &amp; EK-Rechner'!$E$12</f>
        <v>-9200</v>
      </c>
      <c r="E12" s="42" t="n">
        <f aca="false">-Planbilanz!D14*'Annahmen &amp; EK-Rechner'!$F$12</f>
        <v>-8400</v>
      </c>
    </row>
    <row r="13" customFormat="false" ht="15" hidden="false" customHeight="true" outlineLevel="0" collapsed="false">
      <c r="A13" s="40" t="s">
        <v>94</v>
      </c>
      <c r="B13" s="44" t="n">
        <f aca="false">B11+B12</f>
        <v>74000</v>
      </c>
      <c r="C13" s="44" t="n">
        <f aca="false">C11+C12</f>
        <v>94000</v>
      </c>
      <c r="D13" s="44" t="n">
        <f aca="false">D11+D12</f>
        <v>126200</v>
      </c>
      <c r="E13" s="44" t="n">
        <f aca="false">E11+E12</f>
        <v>171900</v>
      </c>
    </row>
    <row r="14" customFormat="false" ht="15" hidden="false" customHeight="true" outlineLevel="0" collapsed="false">
      <c r="A14" s="4" t="s">
        <v>95</v>
      </c>
      <c r="B14" s="42" t="n">
        <f aca="false">-MAX(0,B13)*'Annahmen &amp; EK-Rechner'!$C$13</f>
        <v>-22200</v>
      </c>
      <c r="C14" s="42" t="n">
        <f aca="false">-MAX(0,C13)*'Annahmen &amp; EK-Rechner'!$D$13</f>
        <v>-28200</v>
      </c>
      <c r="D14" s="42" t="n">
        <f aca="false">-MAX(0,D13)*'Annahmen &amp; EK-Rechner'!$E$13</f>
        <v>-37860</v>
      </c>
      <c r="E14" s="42" t="n">
        <f aca="false">-MAX(0,E13)*'Annahmen &amp; EK-Rechner'!$F$13</f>
        <v>-51570</v>
      </c>
    </row>
    <row r="15" customFormat="false" ht="15" hidden="false" customHeight="true" outlineLevel="0" collapsed="false">
      <c r="A15" s="40" t="s">
        <v>96</v>
      </c>
      <c r="B15" s="45" t="n">
        <f aca="false">B13+B14</f>
        <v>51800</v>
      </c>
      <c r="C15" s="45" t="n">
        <f aca="false">C13+C14</f>
        <v>65800</v>
      </c>
      <c r="D15" s="45" t="n">
        <f aca="false">D13+D14</f>
        <v>88340</v>
      </c>
      <c r="E15" s="45" t="n">
        <f aca="false">E13+E14</f>
        <v>120330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5" min="2" style="1" width="16"/>
  </cols>
  <sheetData>
    <row r="1" customFormat="false" ht="15" hidden="false" customHeight="true" outlineLevel="0" collapsed="false">
      <c r="A1" s="23" t="s">
        <v>97</v>
      </c>
      <c r="B1" s="23"/>
      <c r="C1" s="23"/>
      <c r="D1" s="23"/>
      <c r="E1" s="23"/>
    </row>
    <row r="2" customFormat="false" ht="15" hidden="false" customHeight="true" outlineLevel="0" collapsed="false">
      <c r="A2" s="27" t="s">
        <v>98</v>
      </c>
      <c r="B2" s="27"/>
      <c r="C2" s="27"/>
      <c r="D2" s="27"/>
      <c r="E2" s="27"/>
    </row>
    <row r="3" customFormat="false" ht="15" hidden="false" customHeight="true" outlineLevel="0" collapsed="false">
      <c r="A3" s="4"/>
      <c r="B3" s="4"/>
      <c r="C3" s="4"/>
      <c r="D3" s="4"/>
      <c r="E3" s="4"/>
    </row>
    <row r="4" customFormat="false" ht="15" hidden="false" customHeight="true" outlineLevel="0" collapsed="false">
      <c r="A4" s="29" t="s">
        <v>2</v>
      </c>
      <c r="B4" s="29" t="s">
        <v>4</v>
      </c>
      <c r="C4" s="29" t="s">
        <v>5</v>
      </c>
      <c r="D4" s="29" t="s">
        <v>6</v>
      </c>
      <c r="E4" s="29" t="s">
        <v>99</v>
      </c>
    </row>
    <row r="5" customFormat="false" ht="15" hidden="false" customHeight="true" outlineLevel="0" collapsed="false">
      <c r="A5" s="46" t="s">
        <v>100</v>
      </c>
      <c r="B5" s="47" t="n">
        <f aca="false">'Plan-GuV'!C15</f>
        <v>65800</v>
      </c>
      <c r="C5" s="47" t="n">
        <f aca="false">'Plan-GuV'!D15</f>
        <v>88340</v>
      </c>
      <c r="D5" s="47" t="n">
        <f aca="false">'Plan-GuV'!E15</f>
        <v>120330</v>
      </c>
      <c r="E5" s="47" t="n">
        <f aca="false">SUM(B5:D5)</f>
        <v>274470</v>
      </c>
    </row>
    <row r="6" customFormat="false" ht="15" hidden="false" customHeight="true" outlineLevel="0" collapsed="false">
      <c r="A6" s="46" t="s">
        <v>101</v>
      </c>
      <c r="B6" s="47" t="n">
        <f aca="false">-'Plan-GuV'!C10</f>
        <v>20000</v>
      </c>
      <c r="C6" s="47" t="n">
        <f aca="false">-'Plan-GuV'!D10</f>
        <v>23000</v>
      </c>
      <c r="D6" s="47" t="n">
        <f aca="false">-'Plan-GuV'!E10</f>
        <v>23700</v>
      </c>
      <c r="E6" s="47" t="n">
        <f aca="false">SUM(B6:D6)</f>
        <v>66700</v>
      </c>
    </row>
    <row r="7" customFormat="false" ht="15" hidden="false" customHeight="true" outlineLevel="0" collapsed="false">
      <c r="A7" s="46" t="s">
        <v>102</v>
      </c>
      <c r="B7" s="47" t="n">
        <f aca="false">-(Planbilanz!C7-Planbilanz!B7)</f>
        <v>20000</v>
      </c>
      <c r="C7" s="47" t="n">
        <f aca="false">-(Planbilanz!D7-Planbilanz!C7)</f>
        <v>-3400</v>
      </c>
      <c r="D7" s="47" t="n">
        <f aca="false">-(Planbilanz!E7-Planbilanz!D7)</f>
        <v>-3516.66666666667</v>
      </c>
      <c r="E7" s="47" t="n">
        <f aca="false">SUM(B7:D7)</f>
        <v>13083.3333333333</v>
      </c>
    </row>
    <row r="8" customFormat="false" ht="15" hidden="false" customHeight="true" outlineLevel="0" collapsed="false">
      <c r="A8" s="46" t="s">
        <v>103</v>
      </c>
      <c r="B8" s="47" t="n">
        <f aca="false">-(Planbilanz!C8-Planbilanz!B8)</f>
        <v>-0</v>
      </c>
      <c r="C8" s="47" t="n">
        <f aca="false">-(Planbilanz!D8-Planbilanz!C8)</f>
        <v>-10000</v>
      </c>
      <c r="D8" s="47" t="n">
        <f aca="false">-(Planbilanz!E8-Planbilanz!D8)</f>
        <v>-10833.3333333333</v>
      </c>
      <c r="E8" s="47" t="n">
        <f aca="false">SUM(B8:D8)</f>
        <v>-20833.3333333333</v>
      </c>
    </row>
    <row r="9" customFormat="false" ht="15" hidden="false" customHeight="true" outlineLevel="0" collapsed="false">
      <c r="A9" s="46" t="s">
        <v>104</v>
      </c>
      <c r="B9" s="47" t="n">
        <f aca="false">Planbilanz!C15-Planbilanz!B15</f>
        <v>0</v>
      </c>
      <c r="C9" s="47" t="n">
        <f aca="false">Planbilanz!D15-Planbilanz!C15</f>
        <v>5100</v>
      </c>
      <c r="D9" s="47" t="n">
        <f aca="false">Planbilanz!E15-Planbilanz!D15</f>
        <v>5275</v>
      </c>
      <c r="E9" s="47" t="n">
        <f aca="false">SUM(B9:D9)</f>
        <v>10375</v>
      </c>
    </row>
    <row r="10" customFormat="false" ht="15" hidden="false" customHeight="true" outlineLevel="0" collapsed="false">
      <c r="A10" s="40" t="s">
        <v>105</v>
      </c>
      <c r="B10" s="48" t="n">
        <f aca="false">SUM(B5:B9)</f>
        <v>105800</v>
      </c>
      <c r="C10" s="48" t="n">
        <f aca="false">SUM(C5:C9)</f>
        <v>103040</v>
      </c>
      <c r="D10" s="48" t="n">
        <f aca="false">SUM(D5:D9)</f>
        <v>134955</v>
      </c>
      <c r="E10" s="48" t="n">
        <f aca="false">SUM(B10:D10)</f>
        <v>343795</v>
      </c>
    </row>
    <row r="11" customFormat="false" ht="15" hidden="false" customHeight="true" outlineLevel="0" collapsed="false">
      <c r="A11" s="46" t="s">
        <v>106</v>
      </c>
      <c r="B11" s="47" t="n">
        <f aca="false">-'Annahmen &amp; EK-Rechner'!$D$17</f>
        <v>-50000</v>
      </c>
      <c r="C11" s="47" t="n">
        <f aca="false">-'Annahmen &amp; EK-Rechner'!$E$17</f>
        <v>-30000</v>
      </c>
      <c r="D11" s="47" t="n">
        <f aca="false">-'Annahmen &amp; EK-Rechner'!$F$17</f>
        <v>-40000</v>
      </c>
      <c r="E11" s="47" t="n">
        <f aca="false">SUM(B11:D11)</f>
        <v>-120000</v>
      </c>
    </row>
    <row r="12" customFormat="false" ht="15" hidden="false" customHeight="true" outlineLevel="0" collapsed="false">
      <c r="A12" s="40" t="s">
        <v>107</v>
      </c>
      <c r="B12" s="48" t="n">
        <f aca="false">B11</f>
        <v>-50000</v>
      </c>
      <c r="C12" s="48" t="n">
        <f aca="false">C11</f>
        <v>-30000</v>
      </c>
      <c r="D12" s="48" t="n">
        <f aca="false">D11</f>
        <v>-40000</v>
      </c>
      <c r="E12" s="48" t="n">
        <f aca="false">SUM(B12:D12)</f>
        <v>-120000</v>
      </c>
    </row>
    <row r="13" customFormat="false" ht="15" hidden="false" customHeight="true" outlineLevel="0" collapsed="false">
      <c r="A13" s="46" t="s">
        <v>108</v>
      </c>
      <c r="B13" s="47" t="n">
        <f aca="false">'Annahmen &amp; EK-Rechner'!$D$18</f>
        <v>100000</v>
      </c>
      <c r="C13" s="47" t="n">
        <f aca="false">'Annahmen &amp; EK-Rechner'!$E$18</f>
        <v>0</v>
      </c>
      <c r="D13" s="47" t="n">
        <f aca="false">'Annahmen &amp; EK-Rechner'!$F$18</f>
        <v>0</v>
      </c>
      <c r="E13" s="47" t="n">
        <f aca="false">SUM(B13:D13)</f>
        <v>100000</v>
      </c>
    </row>
    <row r="14" customFormat="false" ht="15" hidden="false" customHeight="true" outlineLevel="0" collapsed="false">
      <c r="A14" s="46" t="s">
        <v>109</v>
      </c>
      <c r="B14" s="47" t="n">
        <f aca="false">-'Annahmen &amp; EK-Rechner'!$D$19</f>
        <v>-20000</v>
      </c>
      <c r="C14" s="47" t="n">
        <f aca="false">-'Annahmen &amp; EK-Rechner'!$E$19</f>
        <v>-20000</v>
      </c>
      <c r="D14" s="47" t="n">
        <f aca="false">-'Annahmen &amp; EK-Rechner'!$F$19</f>
        <v>-20000</v>
      </c>
      <c r="E14" s="47" t="n">
        <f aca="false">SUM(B14:D14)</f>
        <v>-60000</v>
      </c>
    </row>
    <row r="15" customFormat="false" ht="15" hidden="false" customHeight="true" outlineLevel="0" collapsed="false">
      <c r="A15" s="46" t="s">
        <v>110</v>
      </c>
      <c r="B15" s="47" t="n">
        <f aca="false">'Annahmen &amp; EK-Rechner'!$D$20</f>
        <v>0</v>
      </c>
      <c r="C15" s="47" t="n">
        <f aca="false">'Annahmen &amp; EK-Rechner'!$E$20</f>
        <v>0</v>
      </c>
      <c r="D15" s="47" t="n">
        <f aca="false">'Annahmen &amp; EK-Rechner'!$F$20</f>
        <v>0</v>
      </c>
      <c r="E15" s="47" t="n">
        <f aca="false">SUM(B15:D15)</f>
        <v>0</v>
      </c>
    </row>
    <row r="16" customFormat="false" ht="15" hidden="false" customHeight="true" outlineLevel="0" collapsed="false">
      <c r="A16" s="46" t="s">
        <v>111</v>
      </c>
      <c r="B16" s="47" t="n">
        <f aca="false">-'Annahmen &amp; EK-Rechner'!$D$21</f>
        <v>-15000</v>
      </c>
      <c r="C16" s="47" t="n">
        <f aca="false">-'Annahmen &amp; EK-Rechner'!$E$21</f>
        <v>-20000</v>
      </c>
      <c r="D16" s="47" t="n">
        <f aca="false">-'Annahmen &amp; EK-Rechner'!$F$21</f>
        <v>-25000</v>
      </c>
      <c r="E16" s="47" t="n">
        <f aca="false">SUM(B16:D16)</f>
        <v>-60000</v>
      </c>
    </row>
    <row r="17" customFormat="false" ht="15" hidden="false" customHeight="true" outlineLevel="0" collapsed="false">
      <c r="A17" s="40" t="s">
        <v>112</v>
      </c>
      <c r="B17" s="48" t="n">
        <f aca="false">SUM(B13:B16)</f>
        <v>65000</v>
      </c>
      <c r="C17" s="48" t="n">
        <f aca="false">SUM(C13:C16)</f>
        <v>-40000</v>
      </c>
      <c r="D17" s="48" t="n">
        <f aca="false">SUM(D13:D16)</f>
        <v>-45000</v>
      </c>
      <c r="E17" s="48" t="n">
        <f aca="false">SUM(B17:D17)</f>
        <v>-20000</v>
      </c>
    </row>
    <row r="18" customFormat="false" ht="15" hidden="false" customHeight="true" outlineLevel="0" collapsed="false">
      <c r="A18" s="4"/>
      <c r="B18" s="4"/>
      <c r="C18" s="4"/>
      <c r="D18" s="4"/>
      <c r="E18" s="4"/>
    </row>
    <row r="19" customFormat="false" ht="15" hidden="false" customHeight="true" outlineLevel="0" collapsed="false">
      <c r="A19" s="40" t="s">
        <v>113</v>
      </c>
      <c r="B19" s="49" t="n">
        <f aca="false">B10+B12+B17</f>
        <v>120800</v>
      </c>
      <c r="C19" s="49" t="n">
        <f aca="false">C10+C12+C17</f>
        <v>33040</v>
      </c>
      <c r="D19" s="49" t="n">
        <f aca="false">D10+D12+D17</f>
        <v>49955</v>
      </c>
      <c r="E19" s="48" t="n">
        <f aca="false">SUM(B19:D19)</f>
        <v>203795</v>
      </c>
    </row>
    <row r="20" customFormat="false" ht="15" hidden="false" customHeight="true" outlineLevel="0" collapsed="false">
      <c r="A20" s="4" t="s">
        <v>114</v>
      </c>
      <c r="B20" s="47" t="n">
        <f aca="false">Planbilanz!B9</f>
        <v>60000</v>
      </c>
      <c r="C20" s="47" t="n">
        <f aca="false">Planbilanz!C9</f>
        <v>160800</v>
      </c>
      <c r="D20" s="47" t="n">
        <f aca="false">Planbilanz!D9</f>
        <v>193840</v>
      </c>
      <c r="E20" s="47" t="n">
        <f aca="false">SUM(B20:D20)</f>
        <v>414640</v>
      </c>
    </row>
    <row r="21" customFormat="false" ht="15" hidden="false" customHeight="true" outlineLevel="0" collapsed="false">
      <c r="A21" s="40" t="s">
        <v>115</v>
      </c>
      <c r="B21" s="50" t="n">
        <f aca="false">B20+B19</f>
        <v>180800</v>
      </c>
      <c r="C21" s="50" t="n">
        <f aca="false">C20+C19</f>
        <v>193840</v>
      </c>
      <c r="D21" s="50" t="n">
        <f aca="false">D20+D19</f>
        <v>243795</v>
      </c>
      <c r="E21" s="48" t="n">
        <f aca="false">SUM(B21:D21)</f>
        <v>618435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2026-04-23T04:42:13Z</dcterms:created>
  <dc:creator>openpyxl</dc:creator>
  <dc:description/>
  <dc:language>en-US</dc:language>
  <cp:lastModifiedBy/>
  <dcterms:modified xsi:type="dcterms:W3CDTF">2026-04-23T04:47:00Z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