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ktionen" sheetId="1" state="visible" r:id="rId1"/>
    <sheet xmlns:r="http://schemas.openxmlformats.org/officeDocument/2006/relationships" name="Portfolio" sheetId="2" state="visible" r:id="rId2"/>
    <sheet xmlns:r="http://schemas.openxmlformats.org/officeDocument/2006/relationships" name="Zinseszins-Rechner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ROI-Formel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0 €"/>
    <numFmt numFmtId="165" formatCode="#,##0.00 €;[Red]-#,##0.00 €"/>
    <numFmt numFmtId="166" formatCode="0.00&quot;%&quot;"/>
    <numFmt numFmtId="167" formatCode="0.0&quot;%&quot;"/>
    <numFmt numFmtId="168" formatCode="0.000&quot;%&quot;"/>
  </numFmts>
  <fonts count="7">
    <font>
      <name val="Calibri"/>
      <family val="2"/>
      <color theme="1"/>
      <sz val="11"/>
      <scheme val="minor"/>
    </font>
    <font>
      <b val="1"/>
      <color rgb="00FFFFFF"/>
    </font>
    <font>
      <color rgb="000000FF"/>
    </font>
    <font>
      <b val="1"/>
      <color rgb="00000000"/>
    </font>
    <font>
      <b val="1"/>
      <sz val="16"/>
    </font>
    <font>
      <b val="1"/>
      <color rgb="00073763"/>
      <sz val="18"/>
    </font>
    <font>
      <b val="1"/>
      <color rgb="00073763"/>
      <sz val="14"/>
    </font>
  </fonts>
  <fills count="6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F0F4F8"/>
      </patternFill>
    </fill>
    <fill>
      <patternFill patternType="solid">
        <fgColor rgb="002ECC7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2" fillId="0" borderId="1" pivotButton="0" quotePrefix="0" xfId="0"/>
    <xf numFmtId="0" fontId="0" fillId="0" borderId="1" pivotButton="0" quotePrefix="0" xfId="0"/>
    <xf numFmtId="0" fontId="1" fillId="2" borderId="1" applyAlignment="1" pivotButton="0" quotePrefix="0" xfId="0">
      <alignment horizontal="center" wrapText="1"/>
    </xf>
    <xf numFmtId="164" fontId="0" fillId="0" borderId="1" pivotButton="0" quotePrefix="0" xfId="0"/>
    <xf numFmtId="164" fontId="2" fillId="3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3" fillId="4" borderId="1" pivotButton="0" quotePrefix="0" xfId="0"/>
    <xf numFmtId="0" fontId="0" fillId="4" borderId="1" pivotButton="0" quotePrefix="0" xfId="0"/>
    <xf numFmtId="164" fontId="3" fillId="4" borderId="1" pivotButton="0" quotePrefix="0" xfId="0"/>
    <xf numFmtId="164" fontId="0" fillId="4" borderId="1" pivotButton="0" quotePrefix="0" xfId="0"/>
    <xf numFmtId="165" fontId="3" fillId="4" borderId="1" pivotButton="0" quotePrefix="0" xfId="0"/>
    <xf numFmtId="166" fontId="3" fillId="4" borderId="1" pivotButton="0" quotePrefix="0" xfId="0"/>
    <xf numFmtId="0" fontId="4" fillId="0" borderId="0" pivotButton="0" quotePrefix="0" xfId="0"/>
    <xf numFmtId="0" fontId="1" fillId="2" borderId="0" pivotButton="0" quotePrefix="0" xfId="0"/>
    <xf numFmtId="167" fontId="2" fillId="3" borderId="1" pivotButton="0" quotePrefix="0" xfId="0"/>
    <xf numFmtId="0" fontId="2" fillId="3" borderId="1" pivotButton="0" quotePrefix="0" xfId="0"/>
    <xf numFmtId="168" fontId="0" fillId="0" borderId="1" pivotButton="0" quotePrefix="0" xfId="0"/>
    <xf numFmtId="0" fontId="3" fillId="5" borderId="1" pivotButton="0" quotePrefix="0" xfId="0"/>
    <xf numFmtId="164" fontId="3" fillId="5" borderId="1" pivotButton="0" quotePrefix="0" xfId="0"/>
    <xf numFmtId="0" fontId="3" fillId="0" borderId="0" pivotButton="0" quotePrefix="0" xfId="0"/>
    <xf numFmtId="0" fontId="5" fillId="0" borderId="0" pivotButton="0" quotePrefix="0" xfId="0"/>
    <xf numFmtId="0" fontId="3" fillId="0" borderId="1" pivotButton="0" quotePrefix="0" xfId="0"/>
    <xf numFmtId="0" fontId="6" fillId="4" borderId="0" pivotButton="0" quotePrefix="0" xfId="0"/>
    <xf numFmtId="166" fontId="3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Asset Allocation</a:t>
            </a:r>
          </a:p>
        </rich>
      </tx>
    </title>
    <plotArea>
      <pieChart>
        <varyColors val="1"/>
        <ser>
          <idx val="0"/>
          <order val="0"/>
          <tx>
            <strRef>
              <f>'Dashboard'!B11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'Dashboard'!$A$12:$A$17</f>
            </numRef>
          </cat>
          <val>
            <numRef>
              <f>'Dashboard'!$B$12:$B$17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6" customWidth="1" min="3" max="3"/>
    <col width="10" customWidth="1" min="4" max="4"/>
    <col width="10" customWidth="1" min="5" max="5"/>
    <col width="12" customWidth="1" min="6" max="6"/>
    <col width="14" customWidth="1" min="7" max="7"/>
    <col width="14" customWidth="1" min="8" max="8"/>
  </cols>
  <sheetData>
    <row r="1">
      <c r="A1" s="1" t="inlineStr">
        <is>
          <t>Datum</t>
        </is>
      </c>
      <c r="B1" s="1" t="inlineStr">
        <is>
          <t>Wertpapier</t>
        </is>
      </c>
      <c r="C1" s="1" t="inlineStr">
        <is>
          <t>ISIN/Ticker</t>
        </is>
      </c>
      <c r="D1" s="1" t="inlineStr">
        <is>
          <t>Typ</t>
        </is>
      </c>
      <c r="E1" s="1" t="inlineStr">
        <is>
          <t>Anzahl</t>
        </is>
      </c>
      <c r="F1" s="1" t="inlineStr">
        <is>
          <t>Kurs (€)</t>
        </is>
      </c>
      <c r="G1" s="1" t="inlineStr">
        <is>
          <t>Gebühren (€)</t>
        </is>
      </c>
      <c r="H1" s="1" t="inlineStr">
        <is>
          <t>Gesamtwert (€)</t>
        </is>
      </c>
    </row>
    <row r="2">
      <c r="A2" s="2" t="inlineStr">
        <is>
          <t>2024-01-15</t>
        </is>
      </c>
      <c r="B2" s="2" t="inlineStr">
        <is>
          <t>MSCI World ETF</t>
        </is>
      </c>
      <c r="C2" s="2" t="inlineStr">
        <is>
          <t>IE00BJ0KDQ92</t>
        </is>
      </c>
      <c r="D2" s="2" t="inlineStr">
        <is>
          <t>Kauf</t>
        </is>
      </c>
      <c r="E2" s="2" t="n">
        <v>10</v>
      </c>
      <c r="F2" s="2" t="n">
        <v>85.5</v>
      </c>
      <c r="G2" s="2" t="n">
        <v>1.5</v>
      </c>
      <c r="H2" s="3">
        <f>E2*F2+G2</f>
        <v/>
      </c>
    </row>
    <row r="3">
      <c r="A3" s="2" t="inlineStr">
        <is>
          <t>2024-02-01</t>
        </is>
      </c>
      <c r="B3" s="2" t="inlineStr">
        <is>
          <t>DAX ETF</t>
        </is>
      </c>
      <c r="C3" s="2" t="inlineStr">
        <is>
          <t>DE0005933931</t>
        </is>
      </c>
      <c r="D3" s="2" t="inlineStr">
        <is>
          <t>Kauf</t>
        </is>
      </c>
      <c r="E3" s="2" t="n">
        <v>5</v>
      </c>
      <c r="F3" s="2" t="n">
        <v>145.2</v>
      </c>
      <c r="G3" s="2" t="n">
        <v>1.5</v>
      </c>
      <c r="H3" s="3">
        <f>E3*F3+G3</f>
        <v/>
      </c>
    </row>
    <row r="4">
      <c r="A4" s="2" t="inlineStr">
        <is>
          <t>2024-02-15</t>
        </is>
      </c>
      <c r="B4" s="2" t="inlineStr">
        <is>
          <t>MSCI World ETF</t>
        </is>
      </c>
      <c r="C4" s="2" t="inlineStr">
        <is>
          <t>IE00BJ0KDQ92</t>
        </is>
      </c>
      <c r="D4" s="2" t="inlineStr">
        <is>
          <t>Kauf</t>
        </is>
      </c>
      <c r="E4" s="2" t="n">
        <v>8</v>
      </c>
      <c r="F4" s="2" t="n">
        <v>87.3</v>
      </c>
      <c r="G4" s="2" t="n">
        <v>1.5</v>
      </c>
      <c r="H4" s="3">
        <f>E4*F4+G4</f>
        <v/>
      </c>
    </row>
    <row r="5">
      <c r="A5" s="2" t="inlineStr">
        <is>
          <t>2024-03-01</t>
        </is>
      </c>
      <c r="B5" s="2" t="inlineStr">
        <is>
          <t>Apple Inc.</t>
        </is>
      </c>
      <c r="C5" s="2" t="inlineStr">
        <is>
          <t>US0378331005</t>
        </is>
      </c>
      <c r="D5" s="2" t="inlineStr">
        <is>
          <t>Kauf</t>
        </is>
      </c>
      <c r="E5" s="2" t="n">
        <v>3</v>
      </c>
      <c r="F5" s="2" t="n">
        <v>172.5</v>
      </c>
      <c r="G5" s="2" t="n">
        <v>4.99</v>
      </c>
      <c r="H5" s="3">
        <f>E5*F5+G5</f>
        <v/>
      </c>
    </row>
    <row r="6">
      <c r="A6" s="2" t="inlineStr">
        <is>
          <t>2024-03-15</t>
        </is>
      </c>
      <c r="B6" s="2" t="inlineStr">
        <is>
          <t>Bitcoin ETC</t>
        </is>
      </c>
      <c r="C6" s="2" t="inlineStr">
        <is>
          <t>DE000A27Z304</t>
        </is>
      </c>
      <c r="D6" s="2" t="inlineStr">
        <is>
          <t>Kauf</t>
        </is>
      </c>
      <c r="E6" s="2" t="n">
        <v>2</v>
      </c>
      <c r="F6" s="2" t="n">
        <v>48.75</v>
      </c>
      <c r="G6" s="2" t="n">
        <v>2</v>
      </c>
      <c r="H6" s="3">
        <f>E6*F6+G6</f>
        <v/>
      </c>
    </row>
    <row r="7">
      <c r="A7" s="2" t="inlineStr">
        <is>
          <t>2024-04-01</t>
        </is>
      </c>
      <c r="B7" s="2" t="inlineStr">
        <is>
          <t>DAX ETF</t>
        </is>
      </c>
      <c r="C7" s="2" t="inlineStr">
        <is>
          <t>DE0005933931</t>
        </is>
      </c>
      <c r="D7" s="2" t="inlineStr">
        <is>
          <t>Kauf</t>
        </is>
      </c>
      <c r="E7" s="2" t="n">
        <v>3</v>
      </c>
      <c r="F7" s="2" t="n">
        <v>148</v>
      </c>
      <c r="G7" s="2" t="n">
        <v>1.5</v>
      </c>
      <c r="H7" s="3">
        <f>E7*F7+G7</f>
        <v/>
      </c>
    </row>
    <row r="8">
      <c r="A8" s="2" t="inlineStr">
        <is>
          <t>2024-04-15</t>
        </is>
      </c>
      <c r="B8" s="2" t="inlineStr">
        <is>
          <t>MSCI World ETF</t>
        </is>
      </c>
      <c r="C8" s="2" t="inlineStr">
        <is>
          <t>IE00BJ0KDQ92</t>
        </is>
      </c>
      <c r="D8" s="2" t="inlineStr">
        <is>
          <t>Dividende</t>
        </is>
      </c>
      <c r="E8" s="2" t="n">
        <v>0</v>
      </c>
      <c r="F8" s="2" t="n">
        <v>12.5</v>
      </c>
      <c r="G8" s="2" t="n">
        <v>0</v>
      </c>
      <c r="H8" s="3">
        <f>E8*F8+G8</f>
        <v/>
      </c>
    </row>
    <row r="9">
      <c r="A9" s="2" t="inlineStr">
        <is>
          <t>2024-05-01</t>
        </is>
      </c>
      <c r="B9" s="2" t="inlineStr">
        <is>
          <t>Apple Inc.</t>
        </is>
      </c>
      <c r="C9" s="2" t="inlineStr">
        <is>
          <t>US0378331005</t>
        </is>
      </c>
      <c r="D9" s="2" t="inlineStr">
        <is>
          <t>Kauf</t>
        </is>
      </c>
      <c r="E9" s="2" t="n">
        <v>2</v>
      </c>
      <c r="F9" s="2" t="n">
        <v>178.25</v>
      </c>
      <c r="G9" s="2" t="n">
        <v>4.99</v>
      </c>
      <c r="H9" s="3">
        <f>E9*F9+G9</f>
        <v/>
      </c>
    </row>
    <row r="10">
      <c r="A10" s="2" t="inlineStr">
        <is>
          <t>2024-05-15</t>
        </is>
      </c>
      <c r="B10" s="2" t="inlineStr">
        <is>
          <t>MSCI EM ETF</t>
        </is>
      </c>
      <c r="C10" s="2" t="inlineStr">
        <is>
          <t>IE00BKM4GZ66</t>
        </is>
      </c>
      <c r="D10" s="2" t="inlineStr">
        <is>
          <t>Kauf</t>
        </is>
      </c>
      <c r="E10" s="2" t="n">
        <v>15</v>
      </c>
      <c r="F10" s="2" t="n">
        <v>42.8</v>
      </c>
      <c r="G10" s="2" t="n">
        <v>1.5</v>
      </c>
      <c r="H10" s="3">
        <f>E10*F10+G10</f>
        <v/>
      </c>
    </row>
    <row r="11">
      <c r="A11" s="2" t="inlineStr">
        <is>
          <t>2024-06-01</t>
        </is>
      </c>
      <c r="B11" s="2" t="inlineStr">
        <is>
          <t>Gold ETC</t>
        </is>
      </c>
      <c r="C11" s="2" t="inlineStr">
        <is>
          <t>DE000A0S9GB0</t>
        </is>
      </c>
      <c r="D11" s="2" t="inlineStr">
        <is>
          <t>Kauf</t>
        </is>
      </c>
      <c r="E11" s="2" t="n">
        <v>10</v>
      </c>
      <c r="F11" s="2" t="n">
        <v>58.9</v>
      </c>
      <c r="G11" s="2" t="n">
        <v>2</v>
      </c>
      <c r="H11" s="3">
        <f>E11*F11+G11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0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0" customWidth="1" min="9" max="9"/>
    <col width="14" customWidth="1" min="10" max="10"/>
  </cols>
  <sheetData>
    <row r="1">
      <c r="A1" s="4" t="inlineStr">
        <is>
          <t>Wertpapier</t>
        </is>
      </c>
      <c r="B1" s="4" t="inlineStr">
        <is>
          <t>ISIN/Ticker</t>
        </is>
      </c>
      <c r="C1" s="4" t="inlineStr">
        <is>
          <t>Anteile</t>
        </is>
      </c>
      <c r="D1" s="4" t="inlineStr">
        <is>
          <t>Einstandskurs (€)</t>
        </is>
      </c>
      <c r="E1" s="4" t="inlineStr">
        <is>
          <t>Einstandswert (€)</t>
        </is>
      </c>
      <c r="F1" s="4" t="inlineStr">
        <is>
          <t>Aktueller Kurs (€)</t>
        </is>
      </c>
      <c r="G1" s="4" t="inlineStr">
        <is>
          <t>Aktueller Wert (€)</t>
        </is>
      </c>
      <c r="H1" s="4" t="inlineStr">
        <is>
          <t>Gewinn/Verlust (€)</t>
        </is>
      </c>
      <c r="I1" s="4" t="inlineStr">
        <is>
          <t>ROI (%)</t>
        </is>
      </c>
      <c r="J1" s="4" t="inlineStr">
        <is>
          <t>Gewichtung (%)</t>
        </is>
      </c>
    </row>
    <row r="2">
      <c r="A2" s="3" t="inlineStr">
        <is>
          <t>MSCI World ETF</t>
        </is>
      </c>
      <c r="B2" s="3" t="inlineStr">
        <is>
          <t>IE00BJ0KDQ92</t>
        </is>
      </c>
      <c r="C2" s="2" t="n">
        <v>18</v>
      </c>
      <c r="D2" s="2" t="n">
        <v>86.22</v>
      </c>
      <c r="E2" s="5">
        <f>C2*D2</f>
        <v/>
      </c>
      <c r="F2" s="6" t="n">
        <v>89.5</v>
      </c>
      <c r="G2" s="5">
        <f>C2*F2</f>
        <v/>
      </c>
      <c r="H2" s="7">
        <f>G2-E2</f>
        <v/>
      </c>
      <c r="I2" s="8">
        <f>IF(E2=0,0,(G2-E2)/E2*100)</f>
        <v/>
      </c>
      <c r="J2" s="8">
        <f>IF($G$8=0,0,G2/$G$8*100)</f>
        <v/>
      </c>
    </row>
    <row r="3">
      <c r="A3" s="3" t="inlineStr">
        <is>
          <t>DAX ETF</t>
        </is>
      </c>
      <c r="B3" s="3" t="inlineStr">
        <is>
          <t>DE0005933931</t>
        </is>
      </c>
      <c r="C3" s="2" t="n">
        <v>8</v>
      </c>
      <c r="D3" s="2" t="n">
        <v>146.25</v>
      </c>
      <c r="E3" s="5">
        <f>C3*D3</f>
        <v/>
      </c>
      <c r="F3" s="6" t="n">
        <v>152.8</v>
      </c>
      <c r="G3" s="5">
        <f>C3*F3</f>
        <v/>
      </c>
      <c r="H3" s="7">
        <f>G3-E3</f>
        <v/>
      </c>
      <c r="I3" s="8">
        <f>IF(E3=0,0,(G3-E3)/E3*100)</f>
        <v/>
      </c>
      <c r="J3" s="8">
        <f>IF($G$8=0,0,G3/$G$8*100)</f>
        <v/>
      </c>
    </row>
    <row r="4">
      <c r="A4" s="3" t="inlineStr">
        <is>
          <t>Apple Inc.</t>
        </is>
      </c>
      <c r="B4" s="3" t="inlineStr">
        <is>
          <t>US0378331005</t>
        </is>
      </c>
      <c r="C4" s="2" t="n">
        <v>5</v>
      </c>
      <c r="D4" s="2" t="n">
        <v>174.85</v>
      </c>
      <c r="E4" s="5">
        <f>C4*D4</f>
        <v/>
      </c>
      <c r="F4" s="6" t="n">
        <v>185.2</v>
      </c>
      <c r="G4" s="5">
        <f>C4*F4</f>
        <v/>
      </c>
      <c r="H4" s="7">
        <f>G4-E4</f>
        <v/>
      </c>
      <c r="I4" s="8">
        <f>IF(E4=0,0,(G4-E4)/E4*100)</f>
        <v/>
      </c>
      <c r="J4" s="8">
        <f>IF($G$8=0,0,G4/$G$8*100)</f>
        <v/>
      </c>
    </row>
    <row r="5">
      <c r="A5" s="3" t="inlineStr">
        <is>
          <t>Bitcoin ETC</t>
        </is>
      </c>
      <c r="B5" s="3" t="inlineStr">
        <is>
          <t>DE000A27Z304</t>
        </is>
      </c>
      <c r="C5" s="2" t="n">
        <v>2</v>
      </c>
      <c r="D5" s="2" t="n">
        <v>48.75</v>
      </c>
      <c r="E5" s="5">
        <f>C5*D5</f>
        <v/>
      </c>
      <c r="F5" s="6" t="n">
        <v>52.3</v>
      </c>
      <c r="G5" s="5">
        <f>C5*F5</f>
        <v/>
      </c>
      <c r="H5" s="7">
        <f>G5-E5</f>
        <v/>
      </c>
      <c r="I5" s="8">
        <f>IF(E5=0,0,(G5-E5)/E5*100)</f>
        <v/>
      </c>
      <c r="J5" s="8">
        <f>IF($G$8=0,0,G5/$G$8*100)</f>
        <v/>
      </c>
    </row>
    <row r="6">
      <c r="A6" s="3" t="inlineStr">
        <is>
          <t>MSCI EM ETF</t>
        </is>
      </c>
      <c r="B6" s="3" t="inlineStr">
        <is>
          <t>IE00BKM4GZ66</t>
        </is>
      </c>
      <c r="C6" s="2" t="n">
        <v>15</v>
      </c>
      <c r="D6" s="2" t="n">
        <v>42.8</v>
      </c>
      <c r="E6" s="5">
        <f>C6*D6</f>
        <v/>
      </c>
      <c r="F6" s="6" t="n">
        <v>44.15</v>
      </c>
      <c r="G6" s="5">
        <f>C6*F6</f>
        <v/>
      </c>
      <c r="H6" s="7">
        <f>G6-E6</f>
        <v/>
      </c>
      <c r="I6" s="8">
        <f>IF(E6=0,0,(G6-E6)/E6*100)</f>
        <v/>
      </c>
      <c r="J6" s="8">
        <f>IF($G$8=0,0,G6/$G$8*100)</f>
        <v/>
      </c>
    </row>
    <row r="7">
      <c r="A7" s="3" t="inlineStr">
        <is>
          <t>Gold ETC</t>
        </is>
      </c>
      <c r="B7" s="3" t="inlineStr">
        <is>
          <t>DE000A0S9GB0</t>
        </is>
      </c>
      <c r="C7" s="2" t="n">
        <v>10</v>
      </c>
      <c r="D7" s="2" t="n">
        <v>58.9</v>
      </c>
      <c r="E7" s="5">
        <f>C7*D7</f>
        <v/>
      </c>
      <c r="F7" s="6" t="n">
        <v>61.25</v>
      </c>
      <c r="G7" s="5">
        <f>C7*F7</f>
        <v/>
      </c>
      <c r="H7" s="7">
        <f>G7-E7</f>
        <v/>
      </c>
      <c r="I7" s="8">
        <f>IF(E7=0,0,(G7-E7)/E7*100)</f>
        <v/>
      </c>
      <c r="J7" s="8">
        <f>IF($G$8=0,0,G7/$G$8*100)</f>
        <v/>
      </c>
    </row>
    <row r="8">
      <c r="A8" s="9" t="inlineStr">
        <is>
          <t>GESAMT</t>
        </is>
      </c>
      <c r="B8" s="10" t="n"/>
      <c r="C8" s="10" t="n"/>
      <c r="D8" s="10" t="n"/>
      <c r="E8" s="11">
        <f>SUM(E2:E7)</f>
        <v/>
      </c>
      <c r="F8" s="12" t="n"/>
      <c r="G8" s="11">
        <f>SUM(G2:G7)</f>
        <v/>
      </c>
      <c r="H8" s="13">
        <f>SUM(H2:H7)</f>
        <v/>
      </c>
      <c r="I8" s="14">
        <f>IF(E8=0,0,(G8-E8)/E8*100)</f>
        <v/>
      </c>
      <c r="J8" s="14" t="inlineStr">
        <is>
          <t>100.0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5" t="inlineStr">
        <is>
          <t>📈 Zinseszins-Rechner: Portfolio-Wachstum</t>
        </is>
      </c>
    </row>
    <row r="3">
      <c r="A3" s="16" t="inlineStr">
        <is>
          <t>EINGABEN</t>
        </is>
      </c>
    </row>
    <row r="4">
      <c r="A4" s="3" t="inlineStr">
        <is>
          <t>Startkapital (€)</t>
        </is>
      </c>
      <c r="B4" s="6" t="n">
        <v>5000</v>
      </c>
    </row>
    <row r="5">
      <c r="A5" s="3" t="inlineStr">
        <is>
          <t>Monatliche Sparrate (€)</t>
        </is>
      </c>
      <c r="B5" s="6" t="n">
        <v>200</v>
      </c>
    </row>
    <row r="6">
      <c r="A6" s="3" t="inlineStr">
        <is>
          <t>Erwartete Rendite p.a. (%)</t>
        </is>
      </c>
      <c r="B6" s="17" t="n">
        <v>7</v>
      </c>
    </row>
    <row r="7">
      <c r="A7" s="3" t="inlineStr">
        <is>
          <t>Anlagedauer (Jahre)</t>
        </is>
      </c>
      <c r="B7" s="18" t="n">
        <v>10</v>
      </c>
    </row>
    <row r="9">
      <c r="A9" s="16" t="inlineStr">
        <is>
          <t>ERGEBNISSE</t>
        </is>
      </c>
    </row>
    <row r="10">
      <c r="A10" s="3" t="inlineStr">
        <is>
          <t>Monatlicher Zinssatz (%)</t>
        </is>
      </c>
      <c r="B10" s="19">
        <f>B6/12</f>
        <v/>
      </c>
    </row>
    <row r="11">
      <c r="A11" s="3" t="inlineStr">
        <is>
          <t>Anzahl Monate</t>
        </is>
      </c>
      <c r="B11" s="3">
        <f>B7*12</f>
        <v/>
      </c>
    </row>
    <row r="12">
      <c r="A12" s="3" t="inlineStr">
        <is>
          <t>Endwert Startkapital (€)</t>
        </is>
      </c>
      <c r="B12" s="5">
        <f>B4*(1+B6/100/12)^(B7*12)</f>
        <v/>
      </c>
    </row>
    <row r="13">
      <c r="A13" s="3" t="inlineStr">
        <is>
          <t>Endwert Sparraten (€)</t>
        </is>
      </c>
      <c r="B13" s="5">
        <f>IF(B6=0,B5*B7*12,B5*((1+B6/100/12)^(B7*12)-1)/(B6/100/12))</f>
        <v/>
      </c>
    </row>
    <row r="14">
      <c r="A14" s="20" t="inlineStr">
        <is>
          <t>Voraussichtliches Endkapital (€)</t>
        </is>
      </c>
      <c r="B14" s="21">
        <f>B12+B13</f>
        <v/>
      </c>
    </row>
    <row r="15">
      <c r="A15" s="3" t="inlineStr">
        <is>
          <t>Eingezahltes Kapital (€)</t>
        </is>
      </c>
      <c r="B15" s="5">
        <f>B4+B5*B7*12</f>
        <v/>
      </c>
    </row>
    <row r="16">
      <c r="A16" s="3" t="inlineStr">
        <is>
          <t>Zinsgewinn (€)</t>
        </is>
      </c>
      <c r="B16" s="5">
        <f>B14-B15</f>
        <v/>
      </c>
    </row>
    <row r="18">
      <c r="A18" s="22" t="inlineStr">
        <is>
          <t>Formel-Erklärung:</t>
        </is>
      </c>
    </row>
    <row r="19">
      <c r="A19" t="inlineStr">
        <is>
          <t>Endwert = Startkapital × (1 + r/n)^(n×t) + Sparrate × ((1 + r/n)^(n×t) - 1) / (r/n)</t>
        </is>
      </c>
    </row>
    <row r="20">
      <c r="A20" t="inlineStr">
        <is>
          <t>Wobei: r = jährliche Rendite, n = 12 (monatliche Verzinsung), t = Jahre</t>
        </is>
      </c>
    </row>
  </sheetData>
  <mergeCells count="3">
    <mergeCell ref="A1:E1"/>
    <mergeCell ref="A20:E20"/>
    <mergeCell ref="A19:E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2" customWidth="1" min="3" max="3"/>
  </cols>
  <sheetData>
    <row r="1">
      <c r="A1" s="23" t="inlineStr">
        <is>
          <t>📊 PORTFOLIO DASHBOARD</t>
        </is>
      </c>
    </row>
    <row r="3">
      <c r="A3" s="16" t="inlineStr">
        <is>
          <t>PORTFOLIO KENNZAHLEN</t>
        </is>
      </c>
    </row>
    <row r="4">
      <c r="A4" s="24" t="inlineStr">
        <is>
          <t>Gesamtwert Portfolio:</t>
        </is>
      </c>
      <c r="B4" s="5">
        <f>Portfolio!G8</f>
        <v/>
      </c>
    </row>
    <row r="5">
      <c r="A5" s="24" t="inlineStr">
        <is>
          <t>Einstandswert:</t>
        </is>
      </c>
      <c r="B5" s="5">
        <f>Portfolio!E8</f>
        <v/>
      </c>
    </row>
    <row r="6">
      <c r="A6" s="24" t="inlineStr">
        <is>
          <t>Gesamter Gewinn/Verlust:</t>
        </is>
      </c>
      <c r="B6" s="7">
        <f>Portfolio!H8</f>
        <v/>
      </c>
    </row>
    <row r="7">
      <c r="A7" s="24" t="inlineStr">
        <is>
          <t>Gesamt-ROI:</t>
        </is>
      </c>
      <c r="B7" s="8">
        <f>Portfolio!I8</f>
        <v/>
      </c>
    </row>
    <row r="8">
      <c r="A8" s="24" t="inlineStr">
        <is>
          <t>Anzahl Positionen:</t>
        </is>
      </c>
      <c r="B8" s="3">
        <f>COUNTA(Portfolio!A2:A7)</f>
        <v/>
      </c>
    </row>
    <row r="10">
      <c r="A10" s="16" t="inlineStr">
        <is>
          <t>ASSET ALLOCATION</t>
        </is>
      </c>
    </row>
    <row r="11">
      <c r="A11" s="22" t="inlineStr">
        <is>
          <t>Asset</t>
        </is>
      </c>
      <c r="B11" s="22" t="inlineStr">
        <is>
          <t>Wert (€)</t>
        </is>
      </c>
      <c r="C11" s="22" t="inlineStr">
        <is>
          <t>Anteil (%)</t>
        </is>
      </c>
    </row>
    <row r="12">
      <c r="A12" s="3">
        <f>Portfolio!A2</f>
        <v/>
      </c>
      <c r="B12" s="5">
        <f>Portfolio!G2</f>
        <v/>
      </c>
      <c r="C12" s="8">
        <f>Portfolio!J2</f>
        <v/>
      </c>
    </row>
    <row r="13">
      <c r="A13" s="3">
        <f>Portfolio!A3</f>
        <v/>
      </c>
      <c r="B13" s="5">
        <f>Portfolio!G3</f>
        <v/>
      </c>
      <c r="C13" s="8">
        <f>Portfolio!J3</f>
        <v/>
      </c>
    </row>
    <row r="14">
      <c r="A14" s="3">
        <f>Portfolio!A4</f>
        <v/>
      </c>
      <c r="B14" s="5">
        <f>Portfolio!G4</f>
        <v/>
      </c>
      <c r="C14" s="8">
        <f>Portfolio!J4</f>
        <v/>
      </c>
    </row>
    <row r="15">
      <c r="A15" s="3">
        <f>Portfolio!A5</f>
        <v/>
      </c>
      <c r="B15" s="5">
        <f>Portfolio!G5</f>
        <v/>
      </c>
      <c r="C15" s="8">
        <f>Portfolio!J5</f>
        <v/>
      </c>
    </row>
    <row r="16">
      <c r="A16" s="3">
        <f>Portfolio!A6</f>
        <v/>
      </c>
      <c r="B16" s="5">
        <f>Portfolio!G6</f>
        <v/>
      </c>
      <c r="C16" s="8">
        <f>Portfolio!J6</f>
        <v/>
      </c>
    </row>
    <row r="17">
      <c r="A17" s="3">
        <f>Portfolio!A7</f>
        <v/>
      </c>
      <c r="B17" s="5">
        <f>Portfolio!G7</f>
        <v/>
      </c>
      <c r="C17" s="8">
        <f>Portfolio!J7</f>
        <v/>
      </c>
    </row>
  </sheetData>
  <mergeCells count="3">
    <mergeCell ref="A3:D3"/>
    <mergeCell ref="A1:G1"/>
    <mergeCell ref="A10:D1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</cols>
  <sheetData>
    <row r="1">
      <c r="A1" s="15" t="inlineStr">
        <is>
          <t>📐 ROI-Formel (Return on Investment)</t>
        </is>
      </c>
    </row>
    <row r="3">
      <c r="A3" s="22" t="inlineStr">
        <is>
          <t>Die einfache Rendite-Formel:</t>
        </is>
      </c>
    </row>
    <row r="5">
      <c r="A5" s="25" t="inlineStr">
        <is>
          <t>ROI = ((Aktueller Wert - Einstandswert) / Einstandswert) × 100</t>
        </is>
      </c>
    </row>
    <row r="7">
      <c r="A7" s="22" t="inlineStr">
        <is>
          <t>Bestandteile:</t>
        </is>
      </c>
    </row>
    <row r="8">
      <c r="A8" t="inlineStr">
        <is>
          <t>• Aktueller Wert = Anzahl der Anteile × Aktueller Kurs</t>
        </is>
      </c>
    </row>
    <row r="9">
      <c r="A9" t="inlineStr">
        <is>
          <t>• Einstandswert = Summe aller Kaufpreise + Gebühren</t>
        </is>
      </c>
    </row>
    <row r="11">
      <c r="A11" s="16" t="inlineStr">
        <is>
          <t>BEISPIELRECHNUNG</t>
        </is>
      </c>
    </row>
    <row r="13">
      <c r="A13" s="3" t="inlineStr">
        <is>
          <t>Anzahl Anteile:</t>
        </is>
      </c>
      <c r="B13" s="2" t="n">
        <v>10</v>
      </c>
    </row>
    <row r="14">
      <c r="A14" s="3" t="inlineStr">
        <is>
          <t>Kaufkurs (€):</t>
        </is>
      </c>
      <c r="B14" s="2" t="n">
        <v>85.5</v>
      </c>
    </row>
    <row r="15">
      <c r="A15" s="3" t="inlineStr">
        <is>
          <t>Aktueller Kurs (€):</t>
        </is>
      </c>
      <c r="B15" s="2" t="n">
        <v>89.5</v>
      </c>
    </row>
    <row r="16">
      <c r="A16" s="3" t="inlineStr">
        <is>
          <t>Einstandswert (€):</t>
        </is>
      </c>
      <c r="B16" s="5">
        <f>B13*B14</f>
        <v/>
      </c>
    </row>
    <row r="17">
      <c r="A17" s="3" t="inlineStr">
        <is>
          <t>Aktueller Wert (€):</t>
        </is>
      </c>
      <c r="B17" s="5">
        <f>B13*B15</f>
        <v/>
      </c>
    </row>
    <row r="18">
      <c r="A18" s="3" t="inlineStr">
        <is>
          <t>ROI (%):</t>
        </is>
      </c>
      <c r="B18" s="26">
        <f>(B17-B16)/B16*100</f>
        <v/>
      </c>
    </row>
    <row r="20">
      <c r="A20" s="22" t="inlineStr">
        <is>
          <t>Hinweis:</t>
        </is>
      </c>
    </row>
    <row r="21">
      <c r="A21" t="inlineStr">
        <is>
          <t>Für das gesamte Portfolio inklusive Ein- und Auszahlungen ist der interne Zinsfuß (XINTZINSFUSS/XIRR in Excel) genauer.</t>
        </is>
      </c>
    </row>
    <row r="22"/>
  </sheetData>
  <mergeCells count="4">
    <mergeCell ref="A1:E1"/>
    <mergeCell ref="A21:E22"/>
    <mergeCell ref="A5:E5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2026-01-18T06:25:54Z</dcterms:created>
  <dcterms:modified xmlns:dcterms="http://purl.org/dc/terms/" xmlns:xsi="http://www.w3.org/2001/XMLSchema-instance" xsi:type="dcterms:W3CDTF">2026-01-18T06:25:54Z</dcterms:modified>
</cp:coreProperties>
</file>