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Projektplan" sheetId="1" state="visible" r:id="rId2"/>
    <sheet name="🧮 Kapazitätsrechner" sheetId="2" state="visible" r:id="rId3"/>
    <sheet name="📊 Earned Value Analyse" sheetId="3" state="visible" r:id="rId4"/>
    <sheet name="👥 Ressourcenplanung" sheetId="4" state="visible" r:id="rId5"/>
    <sheet name="📈 Dashboard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<sst xmlns="http://schemas.openxmlformats.org/spreadsheetml/2006/main" count="186" uniqueCount="139">
  <si>
    <t xml:space="preserve">PROJEKTPLAN MIT GANTT-DIAGRAMM</t>
  </si>
  <si>
    <t xml:space="preserve">Projektmanagement mit Excel  |  Automatisch aktualisierendes Gantt-Chart  |  Bedingte Formatierung</t>
  </si>
  <si>
    <t xml:space="preserve">#</t>
  </si>
  <si>
    <t xml:space="preserve">Aufgabe</t>
  </si>
  <si>
    <t xml:space="preserve">Verantwortlich</t>
  </si>
  <si>
    <t xml:space="preserve">Status</t>
  </si>
  <si>
    <t xml:space="preserve">Priorität</t>
  </si>
  <si>
    <t xml:space="preserve">Startdatum</t>
  </si>
  <si>
    <t xml:space="preserve">Enddatum</t>
  </si>
  <si>
    <t xml:space="preserve">Dauer (Tage)</t>
  </si>
  <si>
    <t xml:space="preserve">% Fertig</t>
  </si>
  <si>
    <t xml:space="preserve">Earned Value (EV €)</t>
  </si>
  <si>
    <t xml:space="preserve">Actual Cost (AC €)</t>
  </si>
  <si>
    <t xml:space="preserve">CPI</t>
  </si>
  <si>
    <t xml:space="preserve">Kick-off Meeting</t>
  </si>
  <si>
    <t xml:space="preserve">A. Müller</t>
  </si>
  <si>
    <t xml:space="preserve">Fertig</t>
  </si>
  <si>
    <t xml:space="preserve">Hoch</t>
  </si>
  <si>
    <t xml:space="preserve">Anforderungsanalyse</t>
  </si>
  <si>
    <t xml:space="preserve">B. Schmidt</t>
  </si>
  <si>
    <t xml:space="preserve">Konzeptphase</t>
  </si>
  <si>
    <t xml:space="preserve">C. Meier</t>
  </si>
  <si>
    <t xml:space="preserve">In Bearbeitung</t>
  </si>
  <si>
    <t xml:space="preserve">Technisches Design</t>
  </si>
  <si>
    <t xml:space="preserve">Mittel</t>
  </si>
  <si>
    <t xml:space="preserve">Entwicklung – Modul A</t>
  </si>
  <si>
    <t xml:space="preserve">D. Weber</t>
  </si>
  <si>
    <t xml:space="preserve">Offen</t>
  </si>
  <si>
    <t xml:space="preserve">Entwicklung – Modul B</t>
  </si>
  <si>
    <t xml:space="preserve">E. Fischer</t>
  </si>
  <si>
    <t xml:space="preserve">Testing &amp; QA</t>
  </si>
  <si>
    <t xml:space="preserve">User Acceptance Testing</t>
  </si>
  <si>
    <t xml:space="preserve">Deployment &amp; Go-Live</t>
  </si>
  <si>
    <t xml:space="preserve">Kritisch</t>
  </si>
  <si>
    <t xml:space="preserve">Projektabschluss</t>
  </si>
  <si>
    <t xml:space="preserve">Alle</t>
  </si>
  <si>
    <t xml:space="preserve">Niedrig</t>
  </si>
  <si>
    <t xml:space="preserve">GESAMT / PROJEKT-SUMMEN</t>
  </si>
  <si>
    <t xml:space="preserve">LEGENDE:</t>
  </si>
  <si>
    <t xml:space="preserve">Blockiert</t>
  </si>
  <si>
    <t xml:space="preserve">Gantt-Balken</t>
  </si>
  <si>
    <t xml:space="preserve">RESSOURCEN-KAPAZITÄTSRECHNER</t>
  </si>
  <si>
    <t xml:space="preserve">Berechnen Sie die tatsächlich verfügbaren Projektstunden Ihres Teams</t>
  </si>
  <si>
    <t xml:space="preserve">📥  EINGABE-PARAMETER</t>
  </si>
  <si>
    <t xml:space="preserve">Anzahl Teammitglieder</t>
  </si>
  <si>
    <t xml:space="preserve">Personen</t>
  </si>
  <si>
    <t xml:space="preserve">Arbeitsstunden pro Woche</t>
  </si>
  <si>
    <t xml:space="preserve">Std./Woche</t>
  </si>
  <si>
    <t xml:space="preserve">Projektdauer</t>
  </si>
  <si>
    <t xml:space="preserve">Wochen</t>
  </si>
  <si>
    <t xml:space="preserve">Urlaub &amp; Feiertage</t>
  </si>
  <si>
    <t xml:space="preserve">% Abzug</t>
  </si>
  <si>
    <t xml:space="preserve">Krankheitstage (geschätzt)</t>
  </si>
  <si>
    <t xml:space="preserve">Linientätigkeit / Overhead</t>
  </si>
  <si>
    <t xml:space="preserve">📊  BERECHNUNGEN</t>
  </si>
  <si>
    <t xml:space="preserve">Brutto-Gesamtstunden</t>
  </si>
  <si>
    <t xml:space="preserve">Std. gesamt</t>
  </si>
  <si>
    <t xml:space="preserve">Abzug Urlaub &amp; Feiertage</t>
  </si>
  <si>
    <t xml:space="preserve">Std. Abzug</t>
  </si>
  <si>
    <t xml:space="preserve">Abzug Krankheit</t>
  </si>
  <si>
    <t xml:space="preserve">Abzug Linientätigkeit</t>
  </si>
  <si>
    <t xml:space="preserve">Gesamter Puffer-Abzug</t>
  </si>
  <si>
    <t xml:space="preserve">NETTO-PROJEKTSTUNDEN</t>
  </si>
  <si>
    <t xml:space="preserve">Verfügbar</t>
  </si>
  <si>
    <t xml:space="preserve">Verfügbarkeitsrate</t>
  </si>
  <si>
    <t xml:space="preserve">% verfügbar</t>
  </si>
  <si>
    <t xml:space="preserve">Stunden pro Person</t>
  </si>
  <si>
    <t xml:space="preserve">Std./Person</t>
  </si>
  <si>
    <t xml:space="preserve">💡  INTERPRETATION &amp; TIPPS</t>
  </si>
  <si>
    <t xml:space="preserve">✔  Ein CPI &gt; 1,0 bedeutet: Projekt liegt UNTER dem Budget (effizient)</t>
  </si>
  <si>
    <t xml:space="preserve">✔  Ein CPI &lt; 1,0 bedeutet: Projekt liegt ÜBER dem Budget (Handlungsbedarf)</t>
  </si>
  <si>
    <t xml:space="preserve">✔  Empfohlener Puffer: 15–25% für Overhead &amp; Linientätigkeiten</t>
  </si>
  <si>
    <t xml:space="preserve">✔  Planen Sie nie mit 100% Kapazität – 70–80% Netto-Auslastung ist realistisch</t>
  </si>
  <si>
    <t xml:space="preserve">✔  Nutzen Sie Datenüberprüfung (Dropdowns) für konsistente Status-Werte</t>
  </si>
  <si>
    <t xml:space="preserve">EARNED VALUE ANALYSE (EVA)  –  Budget-Performance-Tracking</t>
  </si>
  <si>
    <t xml:space="preserve">CPI = EV / AC  |  SPI = EV / PV  |  CPI &gt; 1,0 = unter Budget  |  SPI &gt; 1,0 = vor Zeitplan</t>
  </si>
  <si>
    <t xml:space="preserve">Geplant. Budget (PV €)</t>
  </si>
  <si>
    <t xml:space="preserve">% Plan-Fertig</t>
  </si>
  <si>
    <t xml:space="preserve">Earned Value
(EV €)</t>
  </si>
  <si>
    <t xml:space="preserve">Actual Cost
(AC €)</t>
  </si>
  <si>
    <t xml:space="preserve">CPI
(EV/AC)</t>
  </si>
  <si>
    <t xml:space="preserve">Status CPI</t>
  </si>
  <si>
    <t xml:space="preserve">Planned Value
(PV €)</t>
  </si>
  <si>
    <t xml:space="preserve">Schedule Var.
(SV €)</t>
  </si>
  <si>
    <t xml:space="preserve">SPI
(EV/PV)</t>
  </si>
  <si>
    <t xml:space="preserve">Status SPI</t>
  </si>
  <si>
    <t xml:space="preserve">UAT</t>
  </si>
  <si>
    <t xml:space="preserve">Deployment</t>
  </si>
  <si>
    <t xml:space="preserve">PROJEKT-GESAMT</t>
  </si>
  <si>
    <t xml:space="preserve">RESSOURCENPLANUNG  –  Team-Kapazitäten &amp; Stundensätze</t>
  </si>
  <si>
    <t xml:space="preserve">Kürzel</t>
  </si>
  <si>
    <t xml:space="preserve">Name</t>
  </si>
  <si>
    <t xml:space="preserve">Rolle</t>
  </si>
  <si>
    <t xml:space="preserve">Stundensatz €</t>
  </si>
  <si>
    <t xml:space="preserve">Verfügbarkeit</t>
  </si>
  <si>
    <t xml:space="preserve">Wochenkap. €</t>
  </si>
  <si>
    <t xml:space="preserve">Notizen</t>
  </si>
  <si>
    <t xml:space="preserve">AM</t>
  </si>
  <si>
    <t xml:space="preserve">Projektleiter</t>
  </si>
  <si>
    <t xml:space="preserve">Teilweise in Linientätigkeit</t>
  </si>
  <si>
    <t xml:space="preserve">BS</t>
  </si>
  <si>
    <t xml:space="preserve">Entwickler Senior</t>
  </si>
  <si>
    <t xml:space="preserve">Vollzeit Projekt</t>
  </si>
  <si>
    <t xml:space="preserve">CM</t>
  </si>
  <si>
    <t xml:space="preserve">Business Analyst</t>
  </si>
  <si>
    <t xml:space="preserve">Teilzeit</t>
  </si>
  <si>
    <t xml:space="preserve">DW</t>
  </si>
  <si>
    <t xml:space="preserve">Entwickler Junior</t>
  </si>
  <si>
    <t xml:space="preserve">EF</t>
  </si>
  <si>
    <t xml:space="preserve">QA Engineer</t>
  </si>
  <si>
    <t xml:space="preserve">Teilzeit / Krankheit möglich</t>
  </si>
  <si>
    <t xml:space="preserve">XX</t>
  </si>
  <si>
    <t xml:space="preserve">Extern</t>
  </si>
  <si>
    <t xml:space="preserve">Freelancer</t>
  </si>
  <si>
    <t xml:space="preserve">Nach Bedarf</t>
  </si>
  <si>
    <t xml:space="preserve">XVERWEIS – Demo: Stundensatz &amp; Kapazität automatisch nachschlagen</t>
  </si>
  <si>
    <t xml:space="preserve">Kürzel eingeben:</t>
  </si>
  <si>
    <t xml:space="preserve">Name:</t>
  </si>
  <si>
    <t xml:space="preserve">Stundensatz:</t>
  </si>
  <si>
    <t xml:space="preserve">Wochenkap.:</t>
  </si>
  <si>
    <t xml:space="preserve">ℹ  Ändern Sie das Kürzel in Zelle B12 – die Felder D, F und H aktualisieren sich automatisch per XVERWEIS.</t>
  </si>
  <si>
    <t xml:space="preserve">PROJEKT-DASHBOARD  –  Auf einen Blick</t>
  </si>
  <si>
    <t xml:space="preserve">Alle Kennzahlen verlinkt aus Projektplan, Kapazitätsrechner und EVA  |  Automatische Aktualisierung</t>
  </si>
  <si>
    <t xml:space="preserve">KPI</t>
  </si>
  <si>
    <t xml:space="preserve">Wert</t>
  </si>
  <si>
    <t xml:space="preserve">Bewertung</t>
  </si>
  <si>
    <t xml:space="preserve">Beschreibung</t>
  </si>
  <si>
    <t xml:space="preserve">Gesamt EV (Earned Value)</t>
  </si>
  <si>
    <t xml:space="preserve">Wert der geleisteten Arbeit</t>
  </si>
  <si>
    <t xml:space="preserve">Gesamt AC (Actual Cost)</t>
  </si>
  <si>
    <t xml:space="preserve">Tatsächliche Kosten</t>
  </si>
  <si>
    <t xml:space="preserve">Projekt-CPI</t>
  </si>
  <si>
    <t xml:space="preserve">Cost Performance Index (EV/AC)</t>
  </si>
  <si>
    <t xml:space="preserve">Netto-Projektstunden</t>
  </si>
  <si>
    <t xml:space="preserve">Verfügbare Stunden nach Puffer</t>
  </si>
  <si>
    <t xml:space="preserve">Anteil Netto- / Bruttostunden</t>
  </si>
  <si>
    <t xml:space="preserve">AUFGABEN-FORTSCHRITT</t>
  </si>
  <si>
    <t xml:space="preserve">EV €</t>
  </si>
  <si>
    <t xml:space="preserve">AC €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</si>
</sst>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dd\.mm"/>
    <numFmt numFmtId="166" formatCode="dd\.mm\.yyyy"/>
    <numFmt numFmtId="167" formatCode="0%"/>
    <numFmt numFmtId="168" formatCode="0.00;\(0.00\);\-"/>
    <numFmt numFmtId="169" formatCode="General"/>
    <numFmt numFmtId="170" formatCode="#,##0&quot; €&quot;"/>
    <numFmt numFmtId="171" formatCode="#,##0&quot; Std.&quot;"/>
    <numFmt numFmtId="172" formatCode="0.0%"/>
    <numFmt numFmtId="173" formatCode="\+#,##0&quot; €&quot;;\-#,##0&quot; €&quot;;\-"/>
    <numFmt numFmtId="174" formatCode="0&quot; Std.&quot;"/>
    <numFmt numFmtId="175" formatCode="#,##0&quot; €/Std.&quot;"/>
  </numFmts>
  <fonts count="2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70C0"/>
      <name val="Arial"/>
      <family val="0"/>
      <charset val="1"/>
    </font>
    <font>
      <b val="true"/>
      <sz val="9"/>
      <name val="Arial"/>
      <family val="0"/>
      <charset val="1"/>
    </font>
    <font>
      <sz val="9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666666"/>
      <name val="Arial"/>
      <family val="0"/>
      <charset val="1"/>
    </font>
    <font>
      <sz val="10"/>
      <color rgb="FFFF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0"/>
      <color rgb="FF444444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4472C4"/>
      </patternFill>
    </fill>
    <fill>
      <patternFill patternType="solid">
        <fgColor rgb="FFFFFFFF"/>
        <bgColor rgb="FFF2F2F2"/>
      </patternFill>
    </fill>
    <fill>
      <patternFill patternType="solid">
        <fgColor rgb="FF70AD47"/>
        <bgColor rgb="FF339966"/>
      </patternFill>
    </fill>
    <fill>
      <patternFill patternType="solid">
        <fgColor rgb="FFED7D31"/>
        <bgColor rgb="FFFF8080"/>
      </patternFill>
    </fill>
    <fill>
      <patternFill patternType="solid">
        <fgColor rgb="FFF2F2F2"/>
        <bgColor rgb="FFDDEEFF"/>
      </patternFill>
    </fill>
    <fill>
      <patternFill patternType="solid">
        <fgColor rgb="FFFFD966"/>
        <bgColor rgb="FFFFCC00"/>
      </patternFill>
    </fill>
    <fill>
      <patternFill patternType="solid">
        <fgColor rgb="FFDBDBDB"/>
        <bgColor rgb="FFDDEEFF"/>
      </patternFill>
    </fill>
    <fill>
      <patternFill patternType="solid">
        <fgColor rgb="FFC00000"/>
        <bgColor rgb="FFFF0000"/>
      </patternFill>
    </fill>
    <fill>
      <patternFill patternType="solid">
        <fgColor rgb="FF4472C4"/>
        <bgColor rgb="FF2E75B6"/>
      </patternFill>
    </fill>
    <fill>
      <patternFill patternType="solid">
        <fgColor rgb="FFDDEEFF"/>
        <bgColor rgb="FFF2F2F2"/>
      </patternFill>
    </fill>
    <fill>
      <patternFill patternType="solid">
        <fgColor rgb="FFFFE5E5"/>
        <bgColor rgb="FFFFF2CC"/>
      </patternFill>
    </fill>
    <fill>
      <patternFill patternType="solid">
        <fgColor rgb="FFFFF2CC"/>
        <bgColor rgb="FFFFE5E5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4472C4"/>
      </font>
      <fill>
        <patternFill>
          <bgColor rgb="FF4472C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2E75B6"/>
      <rgbColor rgb="FFBFBFBF"/>
      <rgbColor rgb="FF808080"/>
      <rgbColor rgb="FF9999FF"/>
      <rgbColor rgb="FF7030A0"/>
      <rgbColor rgb="FFFFF2CC"/>
      <rgbColor rgb="FFDDEEFF"/>
      <rgbColor rgb="FF660066"/>
      <rgbColor rgb="FFFF8080"/>
      <rgbColor rgb="FF0070C0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E5E5"/>
      <rgbColor rgb="FF99CCFF"/>
      <rgbColor rgb="FFFF99CC"/>
      <rgbColor rgb="FFCC99FF"/>
      <rgbColor rgb="FFFFD966"/>
      <rgbColor rgb="FF4472C4"/>
      <rgbColor rgb="FF33CCCC"/>
      <rgbColor rgb="FF99CC00"/>
      <rgbColor rgb="FFFFCC00"/>
      <rgbColor rgb="FFFF9900"/>
      <rgbColor rgb="FFED7D31"/>
      <rgbColor rgb="FF666666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3864"/>
    <pageSetUpPr fitToPage="false"/>
  </sheetPr>
  <dimension ref="A1:Z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2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2"/>
    <col collapsed="false" customWidth="true" hidden="false" outlineLevel="0" max="8" min="6" style="0" width="14"/>
    <col collapsed="false" customWidth="true" hidden="false" outlineLevel="0" max="9" min="9" style="0" width="12"/>
    <col collapsed="false" customWidth="true" hidden="false" outlineLevel="0" max="11" min="10" style="0" width="16"/>
    <col collapsed="false" customWidth="true" hidden="false" outlineLevel="0" max="12" min="12" style="0" width="10"/>
    <col collapsed="false" customWidth="true" hidden="false" outlineLevel="0" max="26" min="13" style="0" width="5.5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4" t="n">
        <v>45839</v>
      </c>
      <c r="N3" s="4" t="n">
        <v>45840</v>
      </c>
      <c r="O3" s="4" t="n">
        <v>45841</v>
      </c>
      <c r="P3" s="4" t="n">
        <v>45842</v>
      </c>
      <c r="Q3" s="5" t="n">
        <v>45843</v>
      </c>
      <c r="R3" s="5" t="n">
        <v>45844</v>
      </c>
      <c r="S3" s="4" t="n">
        <v>45845</v>
      </c>
      <c r="T3" s="4" t="n">
        <v>45846</v>
      </c>
      <c r="U3" s="4" t="n">
        <v>45847</v>
      </c>
      <c r="V3" s="4" t="n">
        <v>45848</v>
      </c>
      <c r="W3" s="4" t="n">
        <v>45849</v>
      </c>
      <c r="X3" s="5" t="n">
        <v>45850</v>
      </c>
      <c r="Y3" s="5" t="n">
        <v>45851</v>
      </c>
      <c r="Z3" s="4" t="n">
        <v>45852</v>
      </c>
    </row>
    <row r="4" customFormat="false" ht="15" hidden="false" customHeight="false" outlineLevel="0" collapsed="false">
      <c r="A4" s="6" t="n">
        <v>1</v>
      </c>
      <c r="B4" s="7" t="s">
        <v>14</v>
      </c>
      <c r="C4" s="6" t="s">
        <v>15</v>
      </c>
      <c r="D4" s="8" t="s">
        <v>16</v>
      </c>
      <c r="E4" s="9" t="s">
        <v>17</v>
      </c>
      <c r="F4" s="10" t="n">
        <v>45839</v>
      </c>
      <c r="G4" s="10" t="n">
        <v>45839</v>
      </c>
      <c r="H4" s="6" t="n">
        <f aca="false">G4-F4+1</f>
        <v>1</v>
      </c>
      <c r="I4" s="11" t="n">
        <v>1</v>
      </c>
      <c r="J4" s="6" t="n">
        <v>2000</v>
      </c>
      <c r="K4" s="6" t="n">
        <v>2000</v>
      </c>
      <c r="L4" s="12" t="n">
        <f aca="false">IF(K4=0,"-",J4/K4)</f>
        <v>1</v>
      </c>
      <c r="M4" s="13" t="n">
        <f aca="false">IF(AND(M$3&gt;=$F4,M$3&lt;=$G4),1,"")</f>
        <v>1</v>
      </c>
      <c r="N4" s="13" t="str">
        <f aca="false">IF(AND(N$3&gt;=$F4,N$3&lt;=$G4),1,"")</f>
        <v/>
      </c>
      <c r="O4" s="13" t="str">
        <f aca="false">IF(AND(O$3&gt;=$F4,O$3&lt;=$G4),1,"")</f>
        <v/>
      </c>
      <c r="P4" s="13" t="str">
        <f aca="false">IF(AND(P$3&gt;=$F4,P$3&lt;=$G4),1,"")</f>
        <v/>
      </c>
      <c r="Q4" s="13" t="str">
        <f aca="false">IF(AND(Q$3&gt;=$F4,Q$3&lt;=$G4),1,"")</f>
        <v/>
      </c>
      <c r="R4" s="13" t="str">
        <f aca="false">IF(AND(R$3&gt;=$F4,R$3&lt;=$G4),1,"")</f>
        <v/>
      </c>
      <c r="S4" s="13" t="str">
        <f aca="false">IF(AND(S$3&gt;=$F4,S$3&lt;=$G4),1,"")</f>
        <v/>
      </c>
      <c r="T4" s="13" t="str">
        <f aca="false">IF(AND(T$3&gt;=$F4,T$3&lt;=$G4),1,"")</f>
        <v/>
      </c>
      <c r="U4" s="13" t="str">
        <f aca="false">IF(AND(U$3&gt;=$F4,U$3&lt;=$G4),1,"")</f>
        <v/>
      </c>
      <c r="V4" s="13" t="str">
        <f aca="false">IF(AND(V$3&gt;=$F4,V$3&lt;=$G4),1,"")</f>
        <v/>
      </c>
      <c r="W4" s="13" t="str">
        <f aca="false">IF(AND(W$3&gt;=$F4,W$3&lt;=$G4),1,"")</f>
        <v/>
      </c>
      <c r="X4" s="13" t="str">
        <f aca="false">IF(AND(X$3&gt;=$F4,X$3&lt;=$G4),1,"")</f>
        <v/>
      </c>
      <c r="Y4" s="13" t="str">
        <f aca="false">IF(AND(Y$3&gt;=$F4,Y$3&lt;=$G4),1,"")</f>
        <v/>
      </c>
      <c r="Z4" s="13" t="str">
        <f aca="false">IF(AND(Z$3&gt;=$F4,Z$3&lt;=$G4),1,"")</f>
        <v/>
      </c>
    </row>
    <row r="5" customFormat="false" ht="15" hidden="false" customHeight="false" outlineLevel="0" collapsed="false">
      <c r="A5" s="14" t="n">
        <v>2</v>
      </c>
      <c r="B5" s="15" t="s">
        <v>18</v>
      </c>
      <c r="C5" s="14" t="s">
        <v>19</v>
      </c>
      <c r="D5" s="8" t="s">
        <v>16</v>
      </c>
      <c r="E5" s="9" t="s">
        <v>17</v>
      </c>
      <c r="F5" s="16" t="n">
        <v>45840</v>
      </c>
      <c r="G5" s="16" t="n">
        <v>45842</v>
      </c>
      <c r="H5" s="14" t="n">
        <f aca="false">G5-F5+1</f>
        <v>3</v>
      </c>
      <c r="I5" s="17" t="n">
        <v>1</v>
      </c>
      <c r="J5" s="14" t="n">
        <v>5000</v>
      </c>
      <c r="K5" s="14" t="n">
        <v>4800</v>
      </c>
      <c r="L5" s="18" t="n">
        <f aca="false">IF(K5=0,"-",J5/K5)</f>
        <v>1.04166666666667</v>
      </c>
      <c r="M5" s="19" t="str">
        <f aca="false">IF(AND(M$3&gt;=$F5,M$3&lt;=$G5),1,"")</f>
        <v/>
      </c>
      <c r="N5" s="19" t="n">
        <f aca="false">IF(AND(N$3&gt;=$F5,N$3&lt;=$G5),1,"")</f>
        <v>1</v>
      </c>
      <c r="O5" s="19" t="n">
        <f aca="false">IF(AND(O$3&gt;=$F5,O$3&lt;=$G5),1,"")</f>
        <v>1</v>
      </c>
      <c r="P5" s="19" t="n">
        <f aca="false">IF(AND(P$3&gt;=$F5,P$3&lt;=$G5),1,"")</f>
        <v>1</v>
      </c>
      <c r="Q5" s="19" t="str">
        <f aca="false">IF(AND(Q$3&gt;=$F5,Q$3&lt;=$G5),1,"")</f>
        <v/>
      </c>
      <c r="R5" s="19" t="str">
        <f aca="false">IF(AND(R$3&gt;=$F5,R$3&lt;=$G5),1,"")</f>
        <v/>
      </c>
      <c r="S5" s="19" t="str">
        <f aca="false">IF(AND(S$3&gt;=$F5,S$3&lt;=$G5),1,"")</f>
        <v/>
      </c>
      <c r="T5" s="19" t="str">
        <f aca="false">IF(AND(T$3&gt;=$F5,T$3&lt;=$G5),1,"")</f>
        <v/>
      </c>
      <c r="U5" s="19" t="str">
        <f aca="false">IF(AND(U$3&gt;=$F5,U$3&lt;=$G5),1,"")</f>
        <v/>
      </c>
      <c r="V5" s="19" t="str">
        <f aca="false">IF(AND(V$3&gt;=$F5,V$3&lt;=$G5),1,"")</f>
        <v/>
      </c>
      <c r="W5" s="19" t="str">
        <f aca="false">IF(AND(W$3&gt;=$F5,W$3&lt;=$G5),1,"")</f>
        <v/>
      </c>
      <c r="X5" s="19" t="str">
        <f aca="false">IF(AND(X$3&gt;=$F5,X$3&lt;=$G5),1,"")</f>
        <v/>
      </c>
      <c r="Y5" s="19" t="str">
        <f aca="false">IF(AND(Y$3&gt;=$F5,Y$3&lt;=$G5),1,"")</f>
        <v/>
      </c>
      <c r="Z5" s="19" t="str">
        <f aca="false">IF(AND(Z$3&gt;=$F5,Z$3&lt;=$G5),1,"")</f>
        <v/>
      </c>
    </row>
    <row r="6" customFormat="false" ht="15" hidden="false" customHeight="false" outlineLevel="0" collapsed="false">
      <c r="A6" s="6" t="n">
        <v>3</v>
      </c>
      <c r="B6" s="7" t="s">
        <v>20</v>
      </c>
      <c r="C6" s="6" t="s">
        <v>21</v>
      </c>
      <c r="D6" s="20" t="s">
        <v>22</v>
      </c>
      <c r="E6" s="9" t="s">
        <v>17</v>
      </c>
      <c r="F6" s="10" t="n">
        <v>45843</v>
      </c>
      <c r="G6" s="10" t="n">
        <v>45847</v>
      </c>
      <c r="H6" s="6" t="n">
        <f aca="false">G6-F6+1</f>
        <v>5</v>
      </c>
      <c r="I6" s="11" t="n">
        <v>0.6</v>
      </c>
      <c r="J6" s="6" t="n">
        <v>6000</v>
      </c>
      <c r="K6" s="6" t="n">
        <v>6500</v>
      </c>
      <c r="L6" s="12" t="n">
        <f aca="false">IF(K6=0,"-",J6/K6)</f>
        <v>0.923076923076923</v>
      </c>
      <c r="M6" s="13" t="str">
        <f aca="false">IF(AND(M$3&gt;=$F6,M$3&lt;=$G6),1,"")</f>
        <v/>
      </c>
      <c r="N6" s="13" t="str">
        <f aca="false">IF(AND(N$3&gt;=$F6,N$3&lt;=$G6),1,"")</f>
        <v/>
      </c>
      <c r="O6" s="13" t="str">
        <f aca="false">IF(AND(O$3&gt;=$F6,O$3&lt;=$G6),1,"")</f>
        <v/>
      </c>
      <c r="P6" s="13" t="str">
        <f aca="false">IF(AND(P$3&gt;=$F6,P$3&lt;=$G6),1,"")</f>
        <v/>
      </c>
      <c r="Q6" s="13" t="n">
        <f aca="false">IF(AND(Q$3&gt;=$F6,Q$3&lt;=$G6),1,"")</f>
        <v>1</v>
      </c>
      <c r="R6" s="13" t="n">
        <f aca="false">IF(AND(R$3&gt;=$F6,R$3&lt;=$G6),1,"")</f>
        <v>1</v>
      </c>
      <c r="S6" s="13" t="n">
        <f aca="false">IF(AND(S$3&gt;=$F6,S$3&lt;=$G6),1,"")</f>
        <v>1</v>
      </c>
      <c r="T6" s="13" t="n">
        <f aca="false">IF(AND(T$3&gt;=$F6,T$3&lt;=$G6),1,"")</f>
        <v>1</v>
      </c>
      <c r="U6" s="13" t="n">
        <f aca="false">IF(AND(U$3&gt;=$F6,U$3&lt;=$G6),1,"")</f>
        <v>1</v>
      </c>
      <c r="V6" s="13" t="str">
        <f aca="false">IF(AND(V$3&gt;=$F6,V$3&lt;=$G6),1,"")</f>
        <v/>
      </c>
      <c r="W6" s="13" t="str">
        <f aca="false">IF(AND(W$3&gt;=$F6,W$3&lt;=$G6),1,"")</f>
        <v/>
      </c>
      <c r="X6" s="13" t="str">
        <f aca="false">IF(AND(X$3&gt;=$F6,X$3&lt;=$G6),1,"")</f>
        <v/>
      </c>
      <c r="Y6" s="13" t="str">
        <f aca="false">IF(AND(Y$3&gt;=$F6,Y$3&lt;=$G6),1,"")</f>
        <v/>
      </c>
      <c r="Z6" s="13" t="str">
        <f aca="false">IF(AND(Z$3&gt;=$F6,Z$3&lt;=$G6),1,"")</f>
        <v/>
      </c>
    </row>
    <row r="7" customFormat="false" ht="15" hidden="false" customHeight="false" outlineLevel="0" collapsed="false">
      <c r="A7" s="14" t="n">
        <v>4</v>
      </c>
      <c r="B7" s="15" t="s">
        <v>23</v>
      </c>
      <c r="C7" s="14" t="s">
        <v>15</v>
      </c>
      <c r="D7" s="20" t="s">
        <v>22</v>
      </c>
      <c r="E7" s="20" t="s">
        <v>24</v>
      </c>
      <c r="F7" s="16" t="n">
        <v>45845</v>
      </c>
      <c r="G7" s="16" t="n">
        <v>45848</v>
      </c>
      <c r="H7" s="14" t="n">
        <f aca="false">G7-F7+1</f>
        <v>4</v>
      </c>
      <c r="I7" s="17" t="n">
        <v>0.4</v>
      </c>
      <c r="J7" s="14" t="n">
        <v>4000</v>
      </c>
      <c r="K7" s="14" t="n">
        <v>3200</v>
      </c>
      <c r="L7" s="18" t="n">
        <f aca="false">IF(K7=0,"-",J7/K7)</f>
        <v>1.25</v>
      </c>
      <c r="M7" s="19" t="str">
        <f aca="false">IF(AND(M$3&gt;=$F7,M$3&lt;=$G7),1,"")</f>
        <v/>
      </c>
      <c r="N7" s="19" t="str">
        <f aca="false">IF(AND(N$3&gt;=$F7,N$3&lt;=$G7),1,"")</f>
        <v/>
      </c>
      <c r="O7" s="19" t="str">
        <f aca="false">IF(AND(O$3&gt;=$F7,O$3&lt;=$G7),1,"")</f>
        <v/>
      </c>
      <c r="P7" s="19" t="str">
        <f aca="false">IF(AND(P$3&gt;=$F7,P$3&lt;=$G7),1,"")</f>
        <v/>
      </c>
      <c r="Q7" s="19" t="str">
        <f aca="false">IF(AND(Q$3&gt;=$F7,Q$3&lt;=$G7),1,"")</f>
        <v/>
      </c>
      <c r="R7" s="19" t="str">
        <f aca="false">IF(AND(R$3&gt;=$F7,R$3&lt;=$G7),1,"")</f>
        <v/>
      </c>
      <c r="S7" s="19" t="n">
        <f aca="false">IF(AND(S$3&gt;=$F7,S$3&lt;=$G7),1,"")</f>
        <v>1</v>
      </c>
      <c r="T7" s="19" t="n">
        <f aca="false">IF(AND(T$3&gt;=$F7,T$3&lt;=$G7),1,"")</f>
        <v>1</v>
      </c>
      <c r="U7" s="19" t="n">
        <f aca="false">IF(AND(U$3&gt;=$F7,U$3&lt;=$G7),1,"")</f>
        <v>1</v>
      </c>
      <c r="V7" s="19" t="n">
        <f aca="false">IF(AND(V$3&gt;=$F7,V$3&lt;=$G7),1,"")</f>
        <v>1</v>
      </c>
      <c r="W7" s="19" t="str">
        <f aca="false">IF(AND(W$3&gt;=$F7,W$3&lt;=$G7),1,"")</f>
        <v/>
      </c>
      <c r="X7" s="19" t="str">
        <f aca="false">IF(AND(X$3&gt;=$F7,X$3&lt;=$G7),1,"")</f>
        <v/>
      </c>
      <c r="Y7" s="19" t="str">
        <f aca="false">IF(AND(Y$3&gt;=$F7,Y$3&lt;=$G7),1,"")</f>
        <v/>
      </c>
      <c r="Z7" s="19" t="str">
        <f aca="false">IF(AND(Z$3&gt;=$F7,Z$3&lt;=$G7),1,"")</f>
        <v/>
      </c>
    </row>
    <row r="8" customFormat="false" ht="15" hidden="false" customHeight="false" outlineLevel="0" collapsed="false">
      <c r="A8" s="6" t="n">
        <v>5</v>
      </c>
      <c r="B8" s="7" t="s">
        <v>25</v>
      </c>
      <c r="C8" s="6" t="s">
        <v>26</v>
      </c>
      <c r="D8" s="21" t="s">
        <v>27</v>
      </c>
      <c r="E8" s="9" t="s">
        <v>17</v>
      </c>
      <c r="F8" s="10" t="n">
        <v>45848</v>
      </c>
      <c r="G8" s="10" t="n">
        <v>45852</v>
      </c>
      <c r="H8" s="6" t="n">
        <f aca="false">G8-F8+1</f>
        <v>5</v>
      </c>
      <c r="I8" s="11" t="n">
        <v>0</v>
      </c>
      <c r="J8" s="6" t="n">
        <v>8000</v>
      </c>
      <c r="K8" s="6" t="n">
        <v>0</v>
      </c>
      <c r="L8" s="12" t="str">
        <f aca="false">IF(K8=0,"-",J8/K8)</f>
        <v>-</v>
      </c>
      <c r="M8" s="13" t="str">
        <f aca="false">IF(AND(M$3&gt;=$F8,M$3&lt;=$G8),1,"")</f>
        <v/>
      </c>
      <c r="N8" s="13" t="str">
        <f aca="false">IF(AND(N$3&gt;=$F8,N$3&lt;=$G8),1,"")</f>
        <v/>
      </c>
      <c r="O8" s="13" t="str">
        <f aca="false">IF(AND(O$3&gt;=$F8,O$3&lt;=$G8),1,"")</f>
        <v/>
      </c>
      <c r="P8" s="13" t="str">
        <f aca="false">IF(AND(P$3&gt;=$F8,P$3&lt;=$G8),1,"")</f>
        <v/>
      </c>
      <c r="Q8" s="13" t="str">
        <f aca="false">IF(AND(Q$3&gt;=$F8,Q$3&lt;=$G8),1,"")</f>
        <v/>
      </c>
      <c r="R8" s="13" t="str">
        <f aca="false">IF(AND(R$3&gt;=$F8,R$3&lt;=$G8),1,"")</f>
        <v/>
      </c>
      <c r="S8" s="13" t="str">
        <f aca="false">IF(AND(S$3&gt;=$F8,S$3&lt;=$G8),1,"")</f>
        <v/>
      </c>
      <c r="T8" s="13" t="str">
        <f aca="false">IF(AND(T$3&gt;=$F8,T$3&lt;=$G8),1,"")</f>
        <v/>
      </c>
      <c r="U8" s="13" t="str">
        <f aca="false">IF(AND(U$3&gt;=$F8,U$3&lt;=$G8),1,"")</f>
        <v/>
      </c>
      <c r="V8" s="13" t="n">
        <f aca="false">IF(AND(V$3&gt;=$F8,V$3&lt;=$G8),1,"")</f>
        <v>1</v>
      </c>
      <c r="W8" s="13" t="n">
        <f aca="false">IF(AND(W$3&gt;=$F8,W$3&lt;=$G8),1,"")</f>
        <v>1</v>
      </c>
      <c r="X8" s="13" t="n">
        <f aca="false">IF(AND(X$3&gt;=$F8,X$3&lt;=$G8),1,"")</f>
        <v>1</v>
      </c>
      <c r="Y8" s="13" t="n">
        <f aca="false">IF(AND(Y$3&gt;=$F8,Y$3&lt;=$G8),1,"")</f>
        <v>1</v>
      </c>
      <c r="Z8" s="13" t="n">
        <f aca="false">IF(AND(Z$3&gt;=$F8,Z$3&lt;=$G8),1,"")</f>
        <v>1</v>
      </c>
    </row>
    <row r="9" customFormat="false" ht="15" hidden="false" customHeight="false" outlineLevel="0" collapsed="false">
      <c r="A9" s="14" t="n">
        <v>6</v>
      </c>
      <c r="B9" s="15" t="s">
        <v>28</v>
      </c>
      <c r="C9" s="14" t="s">
        <v>29</v>
      </c>
      <c r="D9" s="21" t="s">
        <v>27</v>
      </c>
      <c r="E9" s="20" t="s">
        <v>24</v>
      </c>
      <c r="F9" s="16" t="n">
        <v>45848</v>
      </c>
      <c r="G9" s="16" t="n">
        <v>45852</v>
      </c>
      <c r="H9" s="14" t="n">
        <f aca="false">G9-F9+1</f>
        <v>5</v>
      </c>
      <c r="I9" s="17" t="n">
        <v>0</v>
      </c>
      <c r="J9" s="14" t="n">
        <v>7000</v>
      </c>
      <c r="K9" s="14" t="n">
        <v>0</v>
      </c>
      <c r="L9" s="18" t="str">
        <f aca="false">IF(K9=0,"-",J9/K9)</f>
        <v>-</v>
      </c>
      <c r="M9" s="19" t="str">
        <f aca="false">IF(AND(M$3&gt;=$F9,M$3&lt;=$G9),1,"")</f>
        <v/>
      </c>
      <c r="N9" s="19" t="str">
        <f aca="false">IF(AND(N$3&gt;=$F9,N$3&lt;=$G9),1,"")</f>
        <v/>
      </c>
      <c r="O9" s="19" t="str">
        <f aca="false">IF(AND(O$3&gt;=$F9,O$3&lt;=$G9),1,"")</f>
        <v/>
      </c>
      <c r="P9" s="19" t="str">
        <f aca="false">IF(AND(P$3&gt;=$F9,P$3&lt;=$G9),1,"")</f>
        <v/>
      </c>
      <c r="Q9" s="19" t="str">
        <f aca="false">IF(AND(Q$3&gt;=$F9,Q$3&lt;=$G9),1,"")</f>
        <v/>
      </c>
      <c r="R9" s="19" t="str">
        <f aca="false">IF(AND(R$3&gt;=$F9,R$3&lt;=$G9),1,"")</f>
        <v/>
      </c>
      <c r="S9" s="19" t="str">
        <f aca="false">IF(AND(S$3&gt;=$F9,S$3&lt;=$G9),1,"")</f>
        <v/>
      </c>
      <c r="T9" s="19" t="str">
        <f aca="false">IF(AND(T$3&gt;=$F9,T$3&lt;=$G9),1,"")</f>
        <v/>
      </c>
      <c r="U9" s="19" t="str">
        <f aca="false">IF(AND(U$3&gt;=$F9,U$3&lt;=$G9),1,"")</f>
        <v/>
      </c>
      <c r="V9" s="19" t="n">
        <f aca="false">IF(AND(V$3&gt;=$F9,V$3&lt;=$G9),1,"")</f>
        <v>1</v>
      </c>
      <c r="W9" s="19" t="n">
        <f aca="false">IF(AND(W$3&gt;=$F9,W$3&lt;=$G9),1,"")</f>
        <v>1</v>
      </c>
      <c r="X9" s="19" t="n">
        <f aca="false">IF(AND(X$3&gt;=$F9,X$3&lt;=$G9),1,"")</f>
        <v>1</v>
      </c>
      <c r="Y9" s="19" t="n">
        <f aca="false">IF(AND(Y$3&gt;=$F9,Y$3&lt;=$G9),1,"")</f>
        <v>1</v>
      </c>
      <c r="Z9" s="19" t="n">
        <f aca="false">IF(AND(Z$3&gt;=$F9,Z$3&lt;=$G9),1,"")</f>
        <v>1</v>
      </c>
    </row>
    <row r="10" customFormat="false" ht="15" hidden="false" customHeight="false" outlineLevel="0" collapsed="false">
      <c r="A10" s="6" t="n">
        <v>7</v>
      </c>
      <c r="B10" s="7" t="s">
        <v>30</v>
      </c>
      <c r="C10" s="6" t="s">
        <v>19</v>
      </c>
      <c r="D10" s="21" t="s">
        <v>27</v>
      </c>
      <c r="E10" s="9" t="s">
        <v>17</v>
      </c>
      <c r="F10" s="10" t="n">
        <v>45852</v>
      </c>
      <c r="G10" s="10" t="n">
        <v>45852</v>
      </c>
      <c r="H10" s="6" t="n">
        <f aca="false">G10-F10+1</f>
        <v>1</v>
      </c>
      <c r="I10" s="11" t="n">
        <v>0</v>
      </c>
      <c r="J10" s="6" t="n">
        <v>5000</v>
      </c>
      <c r="K10" s="6" t="n">
        <v>0</v>
      </c>
      <c r="L10" s="12" t="str">
        <f aca="false">IF(K10=0,"-",J10/K10)</f>
        <v>-</v>
      </c>
      <c r="M10" s="13" t="str">
        <f aca="false">IF(AND(M$3&gt;=$F10,M$3&lt;=$G10),1,"")</f>
        <v/>
      </c>
      <c r="N10" s="13" t="str">
        <f aca="false">IF(AND(N$3&gt;=$F10,N$3&lt;=$G10),1,"")</f>
        <v/>
      </c>
      <c r="O10" s="13" t="str">
        <f aca="false">IF(AND(O$3&gt;=$F10,O$3&lt;=$G10),1,"")</f>
        <v/>
      </c>
      <c r="P10" s="13" t="str">
        <f aca="false">IF(AND(P$3&gt;=$F10,P$3&lt;=$G10),1,"")</f>
        <v/>
      </c>
      <c r="Q10" s="13" t="str">
        <f aca="false">IF(AND(Q$3&gt;=$F10,Q$3&lt;=$G10),1,"")</f>
        <v/>
      </c>
      <c r="R10" s="13" t="str">
        <f aca="false">IF(AND(R$3&gt;=$F10,R$3&lt;=$G10),1,"")</f>
        <v/>
      </c>
      <c r="S10" s="13" t="str">
        <f aca="false">IF(AND(S$3&gt;=$F10,S$3&lt;=$G10),1,"")</f>
        <v/>
      </c>
      <c r="T10" s="13" t="str">
        <f aca="false">IF(AND(T$3&gt;=$F10,T$3&lt;=$G10),1,"")</f>
        <v/>
      </c>
      <c r="U10" s="13" t="str">
        <f aca="false">IF(AND(U$3&gt;=$F10,U$3&lt;=$G10),1,"")</f>
        <v/>
      </c>
      <c r="V10" s="13" t="str">
        <f aca="false">IF(AND(V$3&gt;=$F10,V$3&lt;=$G10),1,"")</f>
        <v/>
      </c>
      <c r="W10" s="13" t="str">
        <f aca="false">IF(AND(W$3&gt;=$F10,W$3&lt;=$G10),1,"")</f>
        <v/>
      </c>
      <c r="X10" s="13" t="str">
        <f aca="false">IF(AND(X$3&gt;=$F10,X$3&lt;=$G10),1,"")</f>
        <v/>
      </c>
      <c r="Y10" s="13" t="str">
        <f aca="false">IF(AND(Y$3&gt;=$F10,Y$3&lt;=$G10),1,"")</f>
        <v/>
      </c>
      <c r="Z10" s="13" t="n">
        <f aca="false">IF(AND(Z$3&gt;=$F10,Z$3&lt;=$G10),1,"")</f>
        <v>1</v>
      </c>
    </row>
    <row r="11" customFormat="false" ht="15" hidden="false" customHeight="false" outlineLevel="0" collapsed="false">
      <c r="A11" s="14" t="n">
        <v>8</v>
      </c>
      <c r="B11" s="15" t="s">
        <v>31</v>
      </c>
      <c r="C11" s="14" t="s">
        <v>21</v>
      </c>
      <c r="D11" s="21" t="s">
        <v>27</v>
      </c>
      <c r="E11" s="20" t="s">
        <v>24</v>
      </c>
      <c r="F11" s="16" t="n">
        <v>45852</v>
      </c>
      <c r="G11" s="16" t="n">
        <v>45852</v>
      </c>
      <c r="H11" s="14" t="n">
        <f aca="false">G11-F11+1</f>
        <v>1</v>
      </c>
      <c r="I11" s="17" t="n">
        <v>0</v>
      </c>
      <c r="J11" s="14" t="n">
        <v>3000</v>
      </c>
      <c r="K11" s="14" t="n">
        <v>0</v>
      </c>
      <c r="L11" s="18" t="str">
        <f aca="false">IF(K11=0,"-",J11/K11)</f>
        <v>-</v>
      </c>
      <c r="M11" s="19" t="str">
        <f aca="false">IF(AND(M$3&gt;=$F11,M$3&lt;=$G11),1,"")</f>
        <v/>
      </c>
      <c r="N11" s="19" t="str">
        <f aca="false">IF(AND(N$3&gt;=$F11,N$3&lt;=$G11),1,"")</f>
        <v/>
      </c>
      <c r="O11" s="19" t="str">
        <f aca="false">IF(AND(O$3&gt;=$F11,O$3&lt;=$G11),1,"")</f>
        <v/>
      </c>
      <c r="P11" s="19" t="str">
        <f aca="false">IF(AND(P$3&gt;=$F11,P$3&lt;=$G11),1,"")</f>
        <v/>
      </c>
      <c r="Q11" s="19" t="str">
        <f aca="false">IF(AND(Q$3&gt;=$F11,Q$3&lt;=$G11),1,"")</f>
        <v/>
      </c>
      <c r="R11" s="19" t="str">
        <f aca="false">IF(AND(R$3&gt;=$F11,R$3&lt;=$G11),1,"")</f>
        <v/>
      </c>
      <c r="S11" s="19" t="str">
        <f aca="false">IF(AND(S$3&gt;=$F11,S$3&lt;=$G11),1,"")</f>
        <v/>
      </c>
      <c r="T11" s="19" t="str">
        <f aca="false">IF(AND(T$3&gt;=$F11,T$3&lt;=$G11),1,"")</f>
        <v/>
      </c>
      <c r="U11" s="19" t="str">
        <f aca="false">IF(AND(U$3&gt;=$F11,U$3&lt;=$G11),1,"")</f>
        <v/>
      </c>
      <c r="V11" s="19" t="str">
        <f aca="false">IF(AND(V$3&gt;=$F11,V$3&lt;=$G11),1,"")</f>
        <v/>
      </c>
      <c r="W11" s="19" t="str">
        <f aca="false">IF(AND(W$3&gt;=$F11,W$3&lt;=$G11),1,"")</f>
        <v/>
      </c>
      <c r="X11" s="19" t="str">
        <f aca="false">IF(AND(X$3&gt;=$F11,X$3&lt;=$G11),1,"")</f>
        <v/>
      </c>
      <c r="Y11" s="19" t="str">
        <f aca="false">IF(AND(Y$3&gt;=$F11,Y$3&lt;=$G11),1,"")</f>
        <v/>
      </c>
      <c r="Z11" s="19" t="n">
        <f aca="false">IF(AND(Z$3&gt;=$F11,Z$3&lt;=$G11),1,"")</f>
        <v>1</v>
      </c>
    </row>
    <row r="12" customFormat="false" ht="15" hidden="false" customHeight="false" outlineLevel="0" collapsed="false">
      <c r="A12" s="6" t="n">
        <v>9</v>
      </c>
      <c r="B12" s="7" t="s">
        <v>32</v>
      </c>
      <c r="C12" s="6" t="s">
        <v>15</v>
      </c>
      <c r="D12" s="21" t="s">
        <v>27</v>
      </c>
      <c r="E12" s="22" t="s">
        <v>33</v>
      </c>
      <c r="F12" s="10" t="n">
        <v>45852</v>
      </c>
      <c r="G12" s="10" t="n">
        <v>45852</v>
      </c>
      <c r="H12" s="6" t="n">
        <f aca="false">G12-F12+1</f>
        <v>1</v>
      </c>
      <c r="I12" s="11" t="n">
        <v>0</v>
      </c>
      <c r="J12" s="6" t="n">
        <v>4000</v>
      </c>
      <c r="K12" s="6" t="n">
        <v>0</v>
      </c>
      <c r="L12" s="12" t="str">
        <f aca="false">IF(K12=0,"-",J12/K12)</f>
        <v>-</v>
      </c>
      <c r="M12" s="13" t="str">
        <f aca="false">IF(AND(M$3&gt;=$F12,M$3&lt;=$G12),1,"")</f>
        <v/>
      </c>
      <c r="N12" s="13" t="str">
        <f aca="false">IF(AND(N$3&gt;=$F12,N$3&lt;=$G12),1,"")</f>
        <v/>
      </c>
      <c r="O12" s="13" t="str">
        <f aca="false">IF(AND(O$3&gt;=$F12,O$3&lt;=$G12),1,"")</f>
        <v/>
      </c>
      <c r="P12" s="13" t="str">
        <f aca="false">IF(AND(P$3&gt;=$F12,P$3&lt;=$G12),1,"")</f>
        <v/>
      </c>
      <c r="Q12" s="13" t="str">
        <f aca="false">IF(AND(Q$3&gt;=$F12,Q$3&lt;=$G12),1,"")</f>
        <v/>
      </c>
      <c r="R12" s="13" t="str">
        <f aca="false">IF(AND(R$3&gt;=$F12,R$3&lt;=$G12),1,"")</f>
        <v/>
      </c>
      <c r="S12" s="13" t="str">
        <f aca="false">IF(AND(S$3&gt;=$F12,S$3&lt;=$G12),1,"")</f>
        <v/>
      </c>
      <c r="T12" s="13" t="str">
        <f aca="false">IF(AND(T$3&gt;=$F12,T$3&lt;=$G12),1,"")</f>
        <v/>
      </c>
      <c r="U12" s="13" t="str">
        <f aca="false">IF(AND(U$3&gt;=$F12,U$3&lt;=$G12),1,"")</f>
        <v/>
      </c>
      <c r="V12" s="13" t="str">
        <f aca="false">IF(AND(V$3&gt;=$F12,V$3&lt;=$G12),1,"")</f>
        <v/>
      </c>
      <c r="W12" s="13" t="str">
        <f aca="false">IF(AND(W$3&gt;=$F12,W$3&lt;=$G12),1,"")</f>
        <v/>
      </c>
      <c r="X12" s="13" t="str">
        <f aca="false">IF(AND(X$3&gt;=$F12,X$3&lt;=$G12),1,"")</f>
        <v/>
      </c>
      <c r="Y12" s="13" t="str">
        <f aca="false">IF(AND(Y$3&gt;=$F12,Y$3&lt;=$G12),1,"")</f>
        <v/>
      </c>
      <c r="Z12" s="13" t="n">
        <f aca="false">IF(AND(Z$3&gt;=$F12,Z$3&lt;=$G12),1,"")</f>
        <v>1</v>
      </c>
    </row>
    <row r="13" customFormat="false" ht="15" hidden="false" customHeight="false" outlineLevel="0" collapsed="false">
      <c r="A13" s="14" t="n">
        <v>10</v>
      </c>
      <c r="B13" s="15" t="s">
        <v>34</v>
      </c>
      <c r="C13" s="14" t="s">
        <v>35</v>
      </c>
      <c r="D13" s="21" t="s">
        <v>27</v>
      </c>
      <c r="E13" s="8" t="s">
        <v>36</v>
      </c>
      <c r="F13" s="16" t="n">
        <v>45852</v>
      </c>
      <c r="G13" s="16" t="n">
        <v>45852</v>
      </c>
      <c r="H13" s="14" t="n">
        <f aca="false">G13-F13+1</f>
        <v>1</v>
      </c>
      <c r="I13" s="17" t="n">
        <v>0</v>
      </c>
      <c r="J13" s="14" t="n">
        <v>2000</v>
      </c>
      <c r="K13" s="14" t="n">
        <v>0</v>
      </c>
      <c r="L13" s="18" t="str">
        <f aca="false">IF(K13=0,"-",J13/K13)</f>
        <v>-</v>
      </c>
      <c r="M13" s="19" t="str">
        <f aca="false">IF(AND(M$3&gt;=$F13,M$3&lt;=$G13),1,"")</f>
        <v/>
      </c>
      <c r="N13" s="19" t="str">
        <f aca="false">IF(AND(N$3&gt;=$F13,N$3&lt;=$G13),1,"")</f>
        <v/>
      </c>
      <c r="O13" s="19" t="str">
        <f aca="false">IF(AND(O$3&gt;=$F13,O$3&lt;=$G13),1,"")</f>
        <v/>
      </c>
      <c r="P13" s="19" t="str">
        <f aca="false">IF(AND(P$3&gt;=$F13,P$3&lt;=$G13),1,"")</f>
        <v/>
      </c>
      <c r="Q13" s="19" t="str">
        <f aca="false">IF(AND(Q$3&gt;=$F13,Q$3&lt;=$G13),1,"")</f>
        <v/>
      </c>
      <c r="R13" s="19" t="str">
        <f aca="false">IF(AND(R$3&gt;=$F13,R$3&lt;=$G13),1,"")</f>
        <v/>
      </c>
      <c r="S13" s="19" t="str">
        <f aca="false">IF(AND(S$3&gt;=$F13,S$3&lt;=$G13),1,"")</f>
        <v/>
      </c>
      <c r="T13" s="19" t="str">
        <f aca="false">IF(AND(T$3&gt;=$F13,T$3&lt;=$G13),1,"")</f>
        <v/>
      </c>
      <c r="U13" s="19" t="str">
        <f aca="false">IF(AND(U$3&gt;=$F13,U$3&lt;=$G13),1,"")</f>
        <v/>
      </c>
      <c r="V13" s="19" t="str">
        <f aca="false">IF(AND(V$3&gt;=$F13,V$3&lt;=$G13),1,"")</f>
        <v/>
      </c>
      <c r="W13" s="19" t="str">
        <f aca="false">IF(AND(W$3&gt;=$F13,W$3&lt;=$G13),1,"")</f>
        <v/>
      </c>
      <c r="X13" s="19" t="str">
        <f aca="false">IF(AND(X$3&gt;=$F13,X$3&lt;=$G13),1,"")</f>
        <v/>
      </c>
      <c r="Y13" s="19" t="str">
        <f aca="false">IF(AND(Y$3&gt;=$F13,Y$3&lt;=$G13),1,"")</f>
        <v/>
      </c>
      <c r="Z13" s="19" t="n">
        <f aca="false">IF(AND(Z$3&gt;=$F13,Z$3&lt;=$G13),1,"")</f>
        <v>1</v>
      </c>
    </row>
    <row r="15" customFormat="false" ht="15" hidden="false" customHeight="true" outlineLevel="0" collapsed="false">
      <c r="A15" s="23" t="s">
        <v>37</v>
      </c>
      <c r="B15" s="23"/>
      <c r="C15" s="23"/>
      <c r="D15" s="23"/>
      <c r="E15" s="23"/>
      <c r="F15" s="24"/>
      <c r="G15" s="24"/>
      <c r="H15" s="24"/>
      <c r="I15" s="24"/>
      <c r="J15" s="25" t="n">
        <f aca="false">SUM(J4:J13)</f>
        <v>46000</v>
      </c>
      <c r="K15" s="25" t="n">
        <f aca="false">SUM(K4:K13)</f>
        <v>16500</v>
      </c>
      <c r="L15" s="26" t="n">
        <f aca="false">IF(K15=0,"-",J15/K15)</f>
        <v>2.78787878787879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7" customFormat="false" ht="15" hidden="false" customHeight="false" outlineLevel="0" collapsed="false">
      <c r="A17" s="27" t="s">
        <v>38</v>
      </c>
      <c r="B17" s="28"/>
      <c r="C17" s="29" t="s">
        <v>16</v>
      </c>
      <c r="D17" s="30"/>
      <c r="E17" s="29" t="s">
        <v>22</v>
      </c>
      <c r="F17" s="31"/>
      <c r="G17" s="29" t="s">
        <v>27</v>
      </c>
      <c r="H17" s="32"/>
      <c r="I17" s="29" t="s">
        <v>39</v>
      </c>
      <c r="J17" s="33"/>
      <c r="K17" s="29" t="s">
        <v>40</v>
      </c>
    </row>
  </sheetData>
  <mergeCells count="3">
    <mergeCell ref="A1:Z1"/>
    <mergeCell ref="A2:Z2"/>
    <mergeCell ref="A15:E15"/>
  </mergeCells>
  <conditionalFormatting sqref="M4:Z13">
    <cfRule type="cellIs" priority="2" operator="equal" aboveAverage="0" equalAverage="0" bottom="0" percent="0" rank="0" text="" dxfId="0">
      <formula>1</formula>
    </cfRule>
  </conditionalFormatting>
  <dataValidations count="2">
    <dataValidation allowBlank="true" error="Bitte einen gültigen Status aus der Liste wählen." errorStyle="stop" errorTitle="Ungültiger Status" operator="between" showDropDown="false" showErrorMessage="true" showInputMessage="false" sqref="D4:D13" type="list">
      <formula1>"Offen,In Bearbeitung,Fertig,Blockiert"</formula1>
      <formula2>0</formula2>
    </dataValidation>
    <dataValidation allowBlank="true" errorStyle="stop" operator="between" showDropDown="false" showErrorMessage="false" showInputMessage="false" sqref="E4:E13" type="list">
      <formula1>"Kritisch,Hoch,Mittel,Niedrig"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6"/>
    <col collapsed="false" customWidth="true" hidden="false" outlineLevel="0" max="5" min="3" style="0" width="20"/>
    <col collapsed="false" customWidth="true" hidden="false" outlineLevel="0" max="6" min="6" style="0" width="3"/>
  </cols>
  <sheetData>
    <row r="1" customFormat="false" ht="36" hidden="false" customHeight="true" outlineLevel="0" collapsed="false">
      <c r="B1" s="1" t="s">
        <v>41</v>
      </c>
      <c r="C1" s="1"/>
      <c r="D1" s="1"/>
      <c r="E1" s="1"/>
    </row>
    <row r="2" customFormat="false" ht="19.5" hidden="false" customHeight="true" outlineLevel="0" collapsed="false">
      <c r="B2" s="2" t="s">
        <v>42</v>
      </c>
      <c r="C2" s="2"/>
      <c r="D2" s="2"/>
      <c r="E2" s="2"/>
    </row>
    <row r="4" customFormat="false" ht="24" hidden="false" customHeight="true" outlineLevel="0" collapsed="false">
      <c r="B4" s="34" t="s">
        <v>43</v>
      </c>
      <c r="C4" s="34"/>
      <c r="D4" s="34"/>
      <c r="E4" s="34"/>
    </row>
    <row r="5" customFormat="false" ht="21.75" hidden="false" customHeight="true" outlineLevel="0" collapsed="false">
      <c r="B5" s="35" t="s">
        <v>44</v>
      </c>
      <c r="C5" s="36" t="n">
        <v>8</v>
      </c>
      <c r="D5" s="37" t="s">
        <v>45</v>
      </c>
    </row>
    <row r="6" customFormat="false" ht="21.75" hidden="false" customHeight="true" outlineLevel="0" collapsed="false">
      <c r="B6" s="35" t="s">
        <v>46</v>
      </c>
      <c r="C6" s="36" t="n">
        <v>40</v>
      </c>
      <c r="D6" s="37" t="s">
        <v>47</v>
      </c>
    </row>
    <row r="7" customFormat="false" ht="21.75" hidden="false" customHeight="true" outlineLevel="0" collapsed="false">
      <c r="B7" s="35" t="s">
        <v>48</v>
      </c>
      <c r="C7" s="36" t="n">
        <v>12</v>
      </c>
      <c r="D7" s="37" t="s">
        <v>49</v>
      </c>
    </row>
    <row r="8" customFormat="false" ht="21.75" hidden="false" customHeight="true" outlineLevel="0" collapsed="false">
      <c r="B8" s="35" t="s">
        <v>50</v>
      </c>
      <c r="C8" s="38" t="n">
        <v>0.1</v>
      </c>
      <c r="D8" s="37" t="s">
        <v>51</v>
      </c>
    </row>
    <row r="9" customFormat="false" ht="21.75" hidden="false" customHeight="true" outlineLevel="0" collapsed="false">
      <c r="B9" s="35" t="s">
        <v>52</v>
      </c>
      <c r="C9" s="38" t="n">
        <v>0.05</v>
      </c>
      <c r="D9" s="37" t="s">
        <v>51</v>
      </c>
    </row>
    <row r="10" customFormat="false" ht="21.75" hidden="false" customHeight="true" outlineLevel="0" collapsed="false">
      <c r="B10" s="35" t="s">
        <v>53</v>
      </c>
      <c r="C10" s="38" t="n">
        <v>0.2</v>
      </c>
      <c r="D10" s="37" t="s">
        <v>51</v>
      </c>
    </row>
    <row r="12" customFormat="false" ht="24" hidden="false" customHeight="true" outlineLevel="0" collapsed="false">
      <c r="B12" s="34" t="s">
        <v>54</v>
      </c>
      <c r="C12" s="34"/>
      <c r="D12" s="34"/>
      <c r="E12" s="34"/>
    </row>
    <row r="13" customFormat="false" ht="21.75" hidden="false" customHeight="true" outlineLevel="0" collapsed="false">
      <c r="B13" s="15" t="s">
        <v>55</v>
      </c>
      <c r="C13" s="39" t="n">
        <f aca="false">C5*C6*C7</f>
        <v>3840</v>
      </c>
      <c r="D13" s="37" t="s">
        <v>56</v>
      </c>
    </row>
    <row r="14" customFormat="false" ht="21.75" hidden="false" customHeight="true" outlineLevel="0" collapsed="false">
      <c r="B14" s="15" t="s">
        <v>57</v>
      </c>
      <c r="C14" s="40" t="n">
        <f aca="false">C13*C8</f>
        <v>384</v>
      </c>
      <c r="D14" s="37" t="s">
        <v>58</v>
      </c>
    </row>
    <row r="15" customFormat="false" ht="21.75" hidden="false" customHeight="true" outlineLevel="0" collapsed="false">
      <c r="B15" s="15" t="s">
        <v>59</v>
      </c>
      <c r="C15" s="40" t="n">
        <f aca="false">C13*C9</f>
        <v>192</v>
      </c>
      <c r="D15" s="37" t="s">
        <v>58</v>
      </c>
    </row>
    <row r="16" customFormat="false" ht="21.75" hidden="false" customHeight="true" outlineLevel="0" collapsed="false">
      <c r="B16" s="15" t="s">
        <v>60</v>
      </c>
      <c r="C16" s="40" t="n">
        <f aca="false">C13*C10</f>
        <v>768</v>
      </c>
      <c r="D16" s="37" t="s">
        <v>58</v>
      </c>
    </row>
    <row r="17" customFormat="false" ht="21.75" hidden="false" customHeight="true" outlineLevel="0" collapsed="false">
      <c r="B17" s="15" t="s">
        <v>61</v>
      </c>
      <c r="C17" s="40" t="n">
        <f aca="false">C14+C15+C16</f>
        <v>1344</v>
      </c>
      <c r="D17" s="37" t="s">
        <v>58</v>
      </c>
    </row>
    <row r="18" customFormat="false" ht="27.75" hidden="false" customHeight="true" outlineLevel="0" collapsed="false">
      <c r="B18" s="41" t="s">
        <v>62</v>
      </c>
      <c r="C18" s="42" t="n">
        <f aca="false">C13-C17</f>
        <v>2496</v>
      </c>
      <c r="D18" s="43" t="s">
        <v>63</v>
      </c>
    </row>
    <row r="19" customFormat="false" ht="21.75" hidden="false" customHeight="true" outlineLevel="0" collapsed="false">
      <c r="B19" s="15" t="s">
        <v>64</v>
      </c>
      <c r="C19" s="44" t="n">
        <f aca="false">C18/C13</f>
        <v>0.65</v>
      </c>
      <c r="D19" s="37" t="s">
        <v>65</v>
      </c>
    </row>
    <row r="20" customFormat="false" ht="21.75" hidden="false" customHeight="true" outlineLevel="0" collapsed="false">
      <c r="B20" s="15" t="s">
        <v>66</v>
      </c>
      <c r="C20" s="39" t="n">
        <f aca="false">C18/C5</f>
        <v>312</v>
      </c>
      <c r="D20" s="37" t="s">
        <v>67</v>
      </c>
    </row>
    <row r="22" customFormat="false" ht="24" hidden="false" customHeight="true" outlineLevel="0" collapsed="false">
      <c r="B22" s="45" t="s">
        <v>68</v>
      </c>
      <c r="C22" s="45"/>
      <c r="D22" s="45"/>
      <c r="E22" s="45"/>
    </row>
    <row r="23" customFormat="false" ht="18" hidden="false" customHeight="true" outlineLevel="0" collapsed="false">
      <c r="B23" s="46" t="s">
        <v>69</v>
      </c>
      <c r="C23" s="46"/>
      <c r="D23" s="46"/>
      <c r="E23" s="46"/>
    </row>
    <row r="24" customFormat="false" ht="18" hidden="false" customHeight="true" outlineLevel="0" collapsed="false">
      <c r="B24" s="46" t="s">
        <v>70</v>
      </c>
      <c r="C24" s="46"/>
      <c r="D24" s="46"/>
      <c r="E24" s="46"/>
    </row>
    <row r="25" customFormat="false" ht="18" hidden="false" customHeight="true" outlineLevel="0" collapsed="false">
      <c r="B25" s="46" t="s">
        <v>71</v>
      </c>
      <c r="C25" s="46"/>
      <c r="D25" s="46"/>
      <c r="E25" s="46"/>
    </row>
    <row r="26" customFormat="false" ht="18" hidden="false" customHeight="true" outlineLevel="0" collapsed="false">
      <c r="B26" s="46" t="s">
        <v>72</v>
      </c>
      <c r="C26" s="46"/>
      <c r="D26" s="46"/>
      <c r="E26" s="46"/>
    </row>
    <row r="27" customFormat="false" ht="18" hidden="false" customHeight="true" outlineLevel="0" collapsed="false">
      <c r="B27" s="46" t="s">
        <v>73</v>
      </c>
      <c r="C27" s="46"/>
      <c r="D27" s="46"/>
      <c r="E27" s="46"/>
    </row>
  </sheetData>
  <mergeCells count="10">
    <mergeCell ref="B1:E1"/>
    <mergeCell ref="B2:E2"/>
    <mergeCell ref="B4:E4"/>
    <mergeCell ref="B12:E12"/>
    <mergeCell ref="B22:E22"/>
    <mergeCell ref="B23:E23"/>
    <mergeCell ref="B24:E24"/>
    <mergeCell ref="B25:E25"/>
    <mergeCell ref="B26:E26"/>
    <mergeCell ref="B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9" min="8" style="0" width="18"/>
    <col collapsed="false" customWidth="true" hidden="false" outlineLevel="0" max="10" min="10" style="0" width="12"/>
    <col collapsed="false" customWidth="true" hidden="false" outlineLevel="0" max="11" min="11" style="0" width="14"/>
  </cols>
  <sheetData>
    <row r="1" customFormat="false" ht="31.5" hidden="false" customHeight="true" outlineLevel="0" collapsed="false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customFormat="false" ht="18" hidden="false" customHeight="true" outlineLevel="0" collapsed="false">
      <c r="A2" s="48" t="s">
        <v>75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customFormat="false" ht="30" hidden="false" customHeight="true" outlineLevel="0" collapsed="false">
      <c r="A3" s="49" t="s">
        <v>3</v>
      </c>
      <c r="B3" s="49" t="s">
        <v>76</v>
      </c>
      <c r="C3" s="49" t="s">
        <v>77</v>
      </c>
      <c r="D3" s="49" t="s">
        <v>78</v>
      </c>
      <c r="E3" s="49" t="s">
        <v>79</v>
      </c>
      <c r="F3" s="49" t="s">
        <v>80</v>
      </c>
      <c r="G3" s="49" t="s">
        <v>81</v>
      </c>
      <c r="H3" s="49" t="s">
        <v>82</v>
      </c>
      <c r="I3" s="49" t="s">
        <v>83</v>
      </c>
      <c r="J3" s="49" t="s">
        <v>84</v>
      </c>
      <c r="K3" s="49" t="s">
        <v>85</v>
      </c>
    </row>
    <row r="4" customFormat="false" ht="19.5" hidden="false" customHeight="true" outlineLevel="0" collapsed="false">
      <c r="A4" s="7" t="s">
        <v>14</v>
      </c>
      <c r="B4" s="50" t="n">
        <v>2000</v>
      </c>
      <c r="C4" s="51" t="n">
        <v>1</v>
      </c>
      <c r="D4" s="50" t="n">
        <v>2000</v>
      </c>
      <c r="E4" s="50" t="n">
        <v>2000</v>
      </c>
      <c r="F4" s="12" t="n">
        <f aca="false">IF(E4=0,"-",D4/E4)</f>
        <v>1</v>
      </c>
      <c r="G4" s="6" t="str">
        <f aca="false">IF(E4=0,"N/A",IF(F4&gt;=1,"✔ Im Budget",IF(F4&gt;=0.9,"⚠ Leichte Abweichung","✖ Über Budget")))</f>
        <v>✔ Im Budget</v>
      </c>
      <c r="H4" s="50" t="n">
        <f aca="false">B4*C4</f>
        <v>2000</v>
      </c>
      <c r="I4" s="52" t="n">
        <f aca="false">D4-H4</f>
        <v>0</v>
      </c>
      <c r="J4" s="12" t="n">
        <f aca="false">IF(H4=0,"-",D4/H4)</f>
        <v>1</v>
      </c>
      <c r="K4" s="6" t="str">
        <f aca="false">IF(H4=0,"N/A",IF(J4&gt;=1,"✔ Im Zeitplan",IF(J4&gt;=0.9,"⚠ Leichte Abweichung","✖ Hinter Zeitplan")))</f>
        <v>✔ Im Zeitplan</v>
      </c>
    </row>
    <row r="5" customFormat="false" ht="19.5" hidden="false" customHeight="true" outlineLevel="0" collapsed="false">
      <c r="A5" s="15" t="s">
        <v>18</v>
      </c>
      <c r="B5" s="53" t="n">
        <v>5000</v>
      </c>
      <c r="C5" s="54" t="n">
        <v>1</v>
      </c>
      <c r="D5" s="53" t="n">
        <v>5000</v>
      </c>
      <c r="E5" s="53" t="n">
        <v>4800</v>
      </c>
      <c r="F5" s="18" t="n">
        <f aca="false">IF(E5=0,"-",D5/E5)</f>
        <v>1.04166666666667</v>
      </c>
      <c r="G5" s="14" t="str">
        <f aca="false">IF(E5=0,"N/A",IF(F5&gt;=1,"✔ Im Budget",IF(F5&gt;=0.9,"⚠ Leichte Abweichung","✖ Über Budget")))</f>
        <v>✔ Im Budget</v>
      </c>
      <c r="H5" s="53" t="n">
        <f aca="false">B5*C5</f>
        <v>5000</v>
      </c>
      <c r="I5" s="55" t="n">
        <f aca="false">D5-H5</f>
        <v>0</v>
      </c>
      <c r="J5" s="18" t="n">
        <f aca="false">IF(H5=0,"-",D5/H5)</f>
        <v>1</v>
      </c>
      <c r="K5" s="14" t="str">
        <f aca="false">IF(H5=0,"N/A",IF(J5&gt;=1,"✔ Im Zeitplan",IF(J5&gt;=0.9,"⚠ Leichte Abweichung","✖ Hinter Zeitplan")))</f>
        <v>✔ Im Zeitplan</v>
      </c>
    </row>
    <row r="6" customFormat="false" ht="19.5" hidden="false" customHeight="true" outlineLevel="0" collapsed="false">
      <c r="A6" s="7" t="s">
        <v>20</v>
      </c>
      <c r="B6" s="50" t="n">
        <v>8000</v>
      </c>
      <c r="C6" s="51" t="n">
        <v>0.6</v>
      </c>
      <c r="D6" s="50" t="n">
        <v>4800</v>
      </c>
      <c r="E6" s="50" t="n">
        <v>5200</v>
      </c>
      <c r="F6" s="12" t="n">
        <f aca="false">IF(E6=0,"-",D6/E6)</f>
        <v>0.923076923076923</v>
      </c>
      <c r="G6" s="6" t="str">
        <f aca="false">IF(E6=0,"N/A",IF(F6&gt;=1,"✔ Im Budget",IF(F6&gt;=0.9,"⚠ Leichte Abweichung","✖ Über Budget")))</f>
        <v>⚠ Leichte Abweichung</v>
      </c>
      <c r="H6" s="50" t="n">
        <f aca="false">B6*C6</f>
        <v>4800</v>
      </c>
      <c r="I6" s="52" t="n">
        <f aca="false">D6-H6</f>
        <v>0</v>
      </c>
      <c r="J6" s="12" t="n">
        <f aca="false">IF(H6=0,"-",D6/H6)</f>
        <v>1</v>
      </c>
      <c r="K6" s="6" t="str">
        <f aca="false">IF(H6=0,"N/A",IF(J6&gt;=1,"✔ Im Zeitplan",IF(J6&gt;=0.9,"⚠ Leichte Abweichung","✖ Hinter Zeitplan")))</f>
        <v>✔ Im Zeitplan</v>
      </c>
    </row>
    <row r="7" customFormat="false" ht="19.5" hidden="false" customHeight="true" outlineLevel="0" collapsed="false">
      <c r="A7" s="15" t="s">
        <v>23</v>
      </c>
      <c r="B7" s="53" t="n">
        <v>6000</v>
      </c>
      <c r="C7" s="54" t="n">
        <v>0.4</v>
      </c>
      <c r="D7" s="53" t="n">
        <v>2400</v>
      </c>
      <c r="E7" s="53" t="n">
        <v>2100</v>
      </c>
      <c r="F7" s="18" t="n">
        <f aca="false">IF(E7=0,"-",D7/E7)</f>
        <v>1.14285714285714</v>
      </c>
      <c r="G7" s="14" t="str">
        <f aca="false">IF(E7=0,"N/A",IF(F7&gt;=1,"✔ Im Budget",IF(F7&gt;=0.9,"⚠ Leichte Abweichung","✖ Über Budget")))</f>
        <v>✔ Im Budget</v>
      </c>
      <c r="H7" s="53" t="n">
        <f aca="false">B7*C7</f>
        <v>2400</v>
      </c>
      <c r="I7" s="55" t="n">
        <f aca="false">D7-H7</f>
        <v>0</v>
      </c>
      <c r="J7" s="18" t="n">
        <f aca="false">IF(H7=0,"-",D7/H7)</f>
        <v>1</v>
      </c>
      <c r="K7" s="14" t="str">
        <f aca="false">IF(H7=0,"N/A",IF(J7&gt;=1,"✔ Im Zeitplan",IF(J7&gt;=0.9,"⚠ Leichte Abweichung","✖ Hinter Zeitplan")))</f>
        <v>✔ Im Zeitplan</v>
      </c>
    </row>
    <row r="8" customFormat="false" ht="19.5" hidden="false" customHeight="true" outlineLevel="0" collapsed="false">
      <c r="A8" s="7" t="s">
        <v>25</v>
      </c>
      <c r="B8" s="50" t="n">
        <v>12000</v>
      </c>
      <c r="C8" s="51" t="n">
        <v>0</v>
      </c>
      <c r="D8" s="50" t="n">
        <v>0</v>
      </c>
      <c r="E8" s="50" t="n">
        <v>0</v>
      </c>
      <c r="F8" s="12" t="str">
        <f aca="false">IF(E8=0,"-",D8/E8)</f>
        <v>-</v>
      </c>
      <c r="G8" s="6" t="str">
        <f aca="false">IF(E8=0,"N/A",IF(F8&gt;=1,"✔ Im Budget",IF(F8&gt;=0.9,"⚠ Leichte Abweichung","✖ Über Budget")))</f>
        <v>N/A</v>
      </c>
      <c r="H8" s="50" t="n">
        <f aca="false">B8*C8</f>
        <v>0</v>
      </c>
      <c r="I8" s="52" t="n">
        <f aca="false">D8-H8</f>
        <v>0</v>
      </c>
      <c r="J8" s="12" t="str">
        <f aca="false">IF(H8=0,"-",D8/H8)</f>
        <v>-</v>
      </c>
      <c r="K8" s="6" t="str">
        <f aca="false">IF(H8=0,"N/A",IF(J8&gt;=1,"✔ Im Zeitplan",IF(J8&gt;=0.9,"⚠ Leichte Abweichung","✖ Hinter Zeitplan")))</f>
        <v>N/A</v>
      </c>
    </row>
    <row r="9" customFormat="false" ht="19.5" hidden="false" customHeight="true" outlineLevel="0" collapsed="false">
      <c r="A9" s="15" t="s">
        <v>28</v>
      </c>
      <c r="B9" s="53" t="n">
        <v>10000</v>
      </c>
      <c r="C9" s="54" t="n">
        <v>0</v>
      </c>
      <c r="D9" s="53" t="n">
        <v>0</v>
      </c>
      <c r="E9" s="53" t="n">
        <v>0</v>
      </c>
      <c r="F9" s="18" t="str">
        <f aca="false">IF(E9=0,"-",D9/E9)</f>
        <v>-</v>
      </c>
      <c r="G9" s="14" t="str">
        <f aca="false">IF(E9=0,"N/A",IF(F9&gt;=1,"✔ Im Budget",IF(F9&gt;=0.9,"⚠ Leichte Abweichung","✖ Über Budget")))</f>
        <v>N/A</v>
      </c>
      <c r="H9" s="53" t="n">
        <f aca="false">B9*C9</f>
        <v>0</v>
      </c>
      <c r="I9" s="55" t="n">
        <f aca="false">D9-H9</f>
        <v>0</v>
      </c>
      <c r="J9" s="18" t="str">
        <f aca="false">IF(H9=0,"-",D9/H9)</f>
        <v>-</v>
      </c>
      <c r="K9" s="14" t="str">
        <f aca="false">IF(H9=0,"N/A",IF(J9&gt;=1,"✔ Im Zeitplan",IF(J9&gt;=0.9,"⚠ Leichte Abweichung","✖ Hinter Zeitplan")))</f>
        <v>N/A</v>
      </c>
    </row>
    <row r="10" customFormat="false" ht="19.5" hidden="false" customHeight="true" outlineLevel="0" collapsed="false">
      <c r="A10" s="7" t="s">
        <v>30</v>
      </c>
      <c r="B10" s="50" t="n">
        <v>7000</v>
      </c>
      <c r="C10" s="51" t="n">
        <v>0</v>
      </c>
      <c r="D10" s="50" t="n">
        <v>0</v>
      </c>
      <c r="E10" s="50" t="n">
        <v>0</v>
      </c>
      <c r="F10" s="12" t="str">
        <f aca="false">IF(E10=0,"-",D10/E10)</f>
        <v>-</v>
      </c>
      <c r="G10" s="6" t="str">
        <f aca="false">IF(E10=0,"N/A",IF(F10&gt;=1,"✔ Im Budget",IF(F10&gt;=0.9,"⚠ Leichte Abweichung","✖ Über Budget")))</f>
        <v>N/A</v>
      </c>
      <c r="H10" s="50" t="n">
        <f aca="false">B10*C10</f>
        <v>0</v>
      </c>
      <c r="I10" s="52" t="n">
        <f aca="false">D10-H10</f>
        <v>0</v>
      </c>
      <c r="J10" s="12" t="str">
        <f aca="false">IF(H10=0,"-",D10/H10)</f>
        <v>-</v>
      </c>
      <c r="K10" s="6" t="str">
        <f aca="false">IF(H10=0,"N/A",IF(J10&gt;=1,"✔ Im Zeitplan",IF(J10&gt;=0.9,"⚠ Leichte Abweichung","✖ Hinter Zeitplan")))</f>
        <v>N/A</v>
      </c>
    </row>
    <row r="11" customFormat="false" ht="19.5" hidden="false" customHeight="true" outlineLevel="0" collapsed="false">
      <c r="A11" s="15" t="s">
        <v>86</v>
      </c>
      <c r="B11" s="53" t="n">
        <v>4000</v>
      </c>
      <c r="C11" s="54" t="n">
        <v>0</v>
      </c>
      <c r="D11" s="53" t="n">
        <v>0</v>
      </c>
      <c r="E11" s="53" t="n">
        <v>0</v>
      </c>
      <c r="F11" s="18" t="str">
        <f aca="false">IF(E11=0,"-",D11/E11)</f>
        <v>-</v>
      </c>
      <c r="G11" s="14" t="str">
        <f aca="false">IF(E11=0,"N/A",IF(F11&gt;=1,"✔ Im Budget",IF(F11&gt;=0.9,"⚠ Leichte Abweichung","✖ Über Budget")))</f>
        <v>N/A</v>
      </c>
      <c r="H11" s="53" t="n">
        <f aca="false">B11*C11</f>
        <v>0</v>
      </c>
      <c r="I11" s="55" t="n">
        <f aca="false">D11-H11</f>
        <v>0</v>
      </c>
      <c r="J11" s="18" t="str">
        <f aca="false">IF(H11=0,"-",D11/H11)</f>
        <v>-</v>
      </c>
      <c r="K11" s="14" t="str">
        <f aca="false">IF(H11=0,"N/A",IF(J11&gt;=1,"✔ Im Zeitplan",IF(J11&gt;=0.9,"⚠ Leichte Abweichung","✖ Hinter Zeitplan")))</f>
        <v>N/A</v>
      </c>
    </row>
    <row r="12" customFormat="false" ht="19.5" hidden="false" customHeight="true" outlineLevel="0" collapsed="false">
      <c r="A12" s="7" t="s">
        <v>87</v>
      </c>
      <c r="B12" s="50" t="n">
        <v>5000</v>
      </c>
      <c r="C12" s="51" t="n">
        <v>0</v>
      </c>
      <c r="D12" s="50" t="n">
        <v>0</v>
      </c>
      <c r="E12" s="50" t="n">
        <v>0</v>
      </c>
      <c r="F12" s="12" t="str">
        <f aca="false">IF(E12=0,"-",D12/E12)</f>
        <v>-</v>
      </c>
      <c r="G12" s="6" t="str">
        <f aca="false">IF(E12=0,"N/A",IF(F12&gt;=1,"✔ Im Budget",IF(F12&gt;=0.9,"⚠ Leichte Abweichung","✖ Über Budget")))</f>
        <v>N/A</v>
      </c>
      <c r="H12" s="50" t="n">
        <f aca="false">B12*C12</f>
        <v>0</v>
      </c>
      <c r="I12" s="52" t="n">
        <f aca="false">D12-H12</f>
        <v>0</v>
      </c>
      <c r="J12" s="12" t="str">
        <f aca="false">IF(H12=0,"-",D12/H12)</f>
        <v>-</v>
      </c>
      <c r="K12" s="6" t="str">
        <f aca="false">IF(H12=0,"N/A",IF(J12&gt;=1,"✔ Im Zeitplan",IF(J12&gt;=0.9,"⚠ Leichte Abweichung","✖ Hinter Zeitplan")))</f>
        <v>N/A</v>
      </c>
    </row>
    <row r="13" customFormat="false" ht="19.5" hidden="false" customHeight="true" outlineLevel="0" collapsed="false">
      <c r="A13" s="15" t="s">
        <v>34</v>
      </c>
      <c r="B13" s="53" t="n">
        <v>3000</v>
      </c>
      <c r="C13" s="54" t="n">
        <v>0</v>
      </c>
      <c r="D13" s="53" t="n">
        <v>0</v>
      </c>
      <c r="E13" s="53" t="n">
        <v>0</v>
      </c>
      <c r="F13" s="18" t="str">
        <f aca="false">IF(E13=0,"-",D13/E13)</f>
        <v>-</v>
      </c>
      <c r="G13" s="14" t="str">
        <f aca="false">IF(E13=0,"N/A",IF(F13&gt;=1,"✔ Im Budget",IF(F13&gt;=0.9,"⚠ Leichte Abweichung","✖ Über Budget")))</f>
        <v>N/A</v>
      </c>
      <c r="H13" s="53" t="n">
        <f aca="false">B13*C13</f>
        <v>0</v>
      </c>
      <c r="I13" s="55" t="n">
        <f aca="false">D13-H13</f>
        <v>0</v>
      </c>
      <c r="J13" s="18" t="str">
        <f aca="false">IF(H13=0,"-",D13/H13)</f>
        <v>-</v>
      </c>
      <c r="K13" s="14" t="str">
        <f aca="false">IF(H13=0,"N/A",IF(J13&gt;=1,"✔ Im Zeitplan",IF(J13&gt;=0.9,"⚠ Leichte Abweichung","✖ Hinter Zeitplan")))</f>
        <v>N/A</v>
      </c>
    </row>
    <row r="15" customFormat="false" ht="15" hidden="false" customHeight="true" outlineLevel="0" collapsed="false">
      <c r="A15" s="41" t="s">
        <v>88</v>
      </c>
      <c r="B15" s="41"/>
      <c r="C15" s="41"/>
      <c r="D15" s="56" t="n">
        <f aca="false">SUM(D4:D13)</f>
        <v>14200</v>
      </c>
      <c r="E15" s="56" t="n">
        <f aca="false">SUM(E4:E13)</f>
        <v>14100</v>
      </c>
      <c r="F15" s="57" t="n">
        <f aca="false">IF(E15=0,"-",D15/E15)</f>
        <v>1.00709219858156</v>
      </c>
      <c r="G15" s="24"/>
      <c r="H15" s="56" t="n">
        <f aca="false">SUM(H4:H13)</f>
        <v>14200</v>
      </c>
      <c r="I15" s="58" t="n">
        <f aca="false">SUM(I4:I13)</f>
        <v>0</v>
      </c>
      <c r="J15" s="57" t="n">
        <f aca="false">IF(H15=0,"-",D15/H15)</f>
        <v>1</v>
      </c>
      <c r="K15" s="24"/>
    </row>
  </sheetData>
  <mergeCells count="3">
    <mergeCell ref="A1:K1"/>
    <mergeCell ref="A2:K2"/>
    <mergeCell ref="A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H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4" min="4" style="0" width="12"/>
    <col collapsed="false" customWidth="true" hidden="false" outlineLevel="0" max="6" min="5" style="0" width="14"/>
    <col collapsed="false" customWidth="true" hidden="false" outlineLevel="0" max="7" min="7" style="0" width="16"/>
    <col collapsed="false" customWidth="true" hidden="false" outlineLevel="0" max="8" min="8" style="0" width="24"/>
  </cols>
  <sheetData>
    <row r="1" customFormat="false" ht="31.5" hidden="false" customHeight="true" outlineLevel="0" collapsed="false">
      <c r="A1" s="47" t="s">
        <v>89</v>
      </c>
      <c r="B1" s="47"/>
      <c r="C1" s="47"/>
      <c r="D1" s="47"/>
      <c r="E1" s="47"/>
      <c r="F1" s="47"/>
      <c r="G1" s="47"/>
      <c r="H1" s="47"/>
    </row>
    <row r="3" customFormat="false" ht="24" hidden="false" customHeight="true" outlineLevel="0" collapsed="false">
      <c r="A3" s="3" t="s">
        <v>90</v>
      </c>
      <c r="B3" s="3" t="s">
        <v>91</v>
      </c>
      <c r="C3" s="3" t="s">
        <v>92</v>
      </c>
      <c r="D3" s="3" t="s">
        <v>47</v>
      </c>
      <c r="E3" s="3" t="s">
        <v>93</v>
      </c>
      <c r="F3" s="3" t="s">
        <v>94</v>
      </c>
      <c r="G3" s="3" t="s">
        <v>95</v>
      </c>
      <c r="H3" s="3" t="s">
        <v>96</v>
      </c>
    </row>
    <row r="4" customFormat="false" ht="19.5" hidden="false" customHeight="true" outlineLevel="0" collapsed="false">
      <c r="A4" s="6" t="s">
        <v>97</v>
      </c>
      <c r="B4" s="7" t="s">
        <v>15</v>
      </c>
      <c r="C4" s="7" t="s">
        <v>98</v>
      </c>
      <c r="D4" s="59" t="n">
        <v>40</v>
      </c>
      <c r="E4" s="60" t="n">
        <v>120</v>
      </c>
      <c r="F4" s="51" t="n">
        <v>0.9</v>
      </c>
      <c r="G4" s="50" t="n">
        <f aca="false">D4*E4*F4</f>
        <v>4320</v>
      </c>
      <c r="H4" s="7" t="s">
        <v>99</v>
      </c>
    </row>
    <row r="5" customFormat="false" ht="19.5" hidden="false" customHeight="true" outlineLevel="0" collapsed="false">
      <c r="A5" s="14" t="s">
        <v>100</v>
      </c>
      <c r="B5" s="15" t="s">
        <v>19</v>
      </c>
      <c r="C5" s="15" t="s">
        <v>101</v>
      </c>
      <c r="D5" s="61" t="n">
        <v>40</v>
      </c>
      <c r="E5" s="62" t="n">
        <v>95</v>
      </c>
      <c r="F5" s="54" t="n">
        <v>1</v>
      </c>
      <c r="G5" s="53" t="n">
        <f aca="false">D5*E5*F5</f>
        <v>3800</v>
      </c>
      <c r="H5" s="15" t="s">
        <v>102</v>
      </c>
    </row>
    <row r="6" customFormat="false" ht="19.5" hidden="false" customHeight="true" outlineLevel="0" collapsed="false">
      <c r="A6" s="6" t="s">
        <v>103</v>
      </c>
      <c r="B6" s="7" t="s">
        <v>21</v>
      </c>
      <c r="C6" s="7" t="s">
        <v>104</v>
      </c>
      <c r="D6" s="59" t="n">
        <v>32</v>
      </c>
      <c r="E6" s="60" t="n">
        <v>85</v>
      </c>
      <c r="F6" s="51" t="n">
        <v>0.8</v>
      </c>
      <c r="G6" s="50" t="n">
        <f aca="false">D6*E6*F6</f>
        <v>2176</v>
      </c>
      <c r="H6" s="7" t="s">
        <v>105</v>
      </c>
    </row>
    <row r="7" customFormat="false" ht="19.5" hidden="false" customHeight="true" outlineLevel="0" collapsed="false">
      <c r="A7" s="14" t="s">
        <v>106</v>
      </c>
      <c r="B7" s="15" t="s">
        <v>26</v>
      </c>
      <c r="C7" s="15" t="s">
        <v>107</v>
      </c>
      <c r="D7" s="61" t="n">
        <v>40</v>
      </c>
      <c r="E7" s="62" t="n">
        <v>65</v>
      </c>
      <c r="F7" s="54" t="n">
        <v>1</v>
      </c>
      <c r="G7" s="53" t="n">
        <f aca="false">D7*E7*F7</f>
        <v>2600</v>
      </c>
      <c r="H7" s="15" t="s">
        <v>102</v>
      </c>
    </row>
    <row r="8" customFormat="false" ht="19.5" hidden="false" customHeight="true" outlineLevel="0" collapsed="false">
      <c r="A8" s="6" t="s">
        <v>108</v>
      </c>
      <c r="B8" s="7" t="s">
        <v>29</v>
      </c>
      <c r="C8" s="7" t="s">
        <v>109</v>
      </c>
      <c r="D8" s="59" t="n">
        <v>40</v>
      </c>
      <c r="E8" s="60" t="n">
        <v>75</v>
      </c>
      <c r="F8" s="51" t="n">
        <v>0.8</v>
      </c>
      <c r="G8" s="50" t="n">
        <f aca="false">D8*E8*F8</f>
        <v>2400</v>
      </c>
      <c r="H8" s="7" t="s">
        <v>110</v>
      </c>
    </row>
    <row r="9" customFormat="false" ht="19.5" hidden="false" customHeight="true" outlineLevel="0" collapsed="false">
      <c r="A9" s="14" t="s">
        <v>111</v>
      </c>
      <c r="B9" s="15" t="s">
        <v>112</v>
      </c>
      <c r="C9" s="15" t="s">
        <v>113</v>
      </c>
      <c r="D9" s="61" t="n">
        <v>20</v>
      </c>
      <c r="E9" s="62" t="n">
        <v>150</v>
      </c>
      <c r="F9" s="54" t="n">
        <v>1</v>
      </c>
      <c r="G9" s="53" t="n">
        <f aca="false">D9*E9*F9</f>
        <v>3000</v>
      </c>
      <c r="H9" s="15" t="s">
        <v>114</v>
      </c>
    </row>
    <row r="12" customFormat="false" ht="21.75" hidden="false" customHeight="true" outlineLevel="0" collapsed="false">
      <c r="A12" s="63" t="s">
        <v>115</v>
      </c>
      <c r="B12" s="63"/>
      <c r="C12" s="63"/>
      <c r="D12" s="63"/>
      <c r="E12" s="63"/>
      <c r="F12" s="63"/>
      <c r="G12" s="63"/>
      <c r="H12" s="63"/>
    </row>
    <row r="13" customFormat="false" ht="21.75" hidden="false" customHeight="true" outlineLevel="0" collapsed="false">
      <c r="A13" s="64" t="s">
        <v>116</v>
      </c>
      <c r="B13" s="65" t="s">
        <v>97</v>
      </c>
      <c r="C13" s="64" t="s">
        <v>117</v>
      </c>
      <c r="D13" s="66" t="str">
        <f aca="false">IFERROR(xlookup(B13,A4:A9,B4:B9),"Nicht gefunden")</f>
        <v>Nicht gefunden</v>
      </c>
      <c r="E13" s="64" t="s">
        <v>118</v>
      </c>
      <c r="F13" s="67" t="str">
        <f aca="false">IFERROR(xlookup(B13,A4:A9,E4:E9),"N/A")</f>
        <v>N/A</v>
      </c>
      <c r="G13" s="64" t="s">
        <v>119</v>
      </c>
      <c r="H13" s="68" t="str">
        <f aca="false">IFERROR(xlookup(B13,A4:A9,G4:G9),"N/A")</f>
        <v>N/A</v>
      </c>
    </row>
    <row r="14" customFormat="false" ht="18" hidden="false" customHeight="true" outlineLevel="0" collapsed="false">
      <c r="A14" s="69" t="s">
        <v>120</v>
      </c>
      <c r="B14" s="69"/>
      <c r="C14" s="69"/>
      <c r="D14" s="69"/>
      <c r="E14" s="69"/>
      <c r="F14" s="69"/>
      <c r="G14" s="69"/>
      <c r="H14" s="69"/>
    </row>
  </sheetData>
  <mergeCells count="3">
    <mergeCell ref="A1:H1"/>
    <mergeCell ref="A12:H12"/>
    <mergeCell ref="A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J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5" min="4" style="0" width="14"/>
    <col collapsed="false" customWidth="true" hidden="false" outlineLevel="0" max="6" min="6" style="0" width="10"/>
    <col collapsed="false" customWidth="true" hidden="false" outlineLevel="0" max="7" min="7" style="0" width="30"/>
    <col collapsed="false" customWidth="true" hidden="false" outlineLevel="0" max="10" min="8" style="0" width="5"/>
  </cols>
  <sheetData>
    <row r="1" customFormat="false" ht="36" hidden="false" customHeight="true" outlineLevel="0" collapsed="false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9.5" hidden="false" customHeight="true" outlineLevel="0" collapsed="false">
      <c r="A2" s="2" t="s">
        <v>122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true" outlineLevel="0" collapsed="false">
      <c r="A4" s="70" t="s">
        <v>123</v>
      </c>
      <c r="B4" s="70"/>
      <c r="C4" s="70" t="s">
        <v>124</v>
      </c>
      <c r="D4" s="70"/>
      <c r="E4" s="70" t="s">
        <v>125</v>
      </c>
      <c r="F4" s="70"/>
      <c r="G4" s="70" t="s">
        <v>126</v>
      </c>
      <c r="H4" s="70"/>
      <c r="I4" s="70"/>
      <c r="J4" s="70"/>
    </row>
    <row r="5" customFormat="false" ht="21.75" hidden="false" customHeight="true" outlineLevel="0" collapsed="false">
      <c r="A5" s="71" t="s">
        <v>127</v>
      </c>
      <c r="B5" s="71"/>
      <c r="C5" s="72" t="n">
        <f aca="false">'📋 Projektplan'!J15</f>
        <v>46000</v>
      </c>
      <c r="D5" s="72"/>
      <c r="E5" s="73" t="n">
        <f aca="false">'📊 Earned Value Analyse'!F15</f>
        <v>1.00709219858156</v>
      </c>
      <c r="F5" s="73"/>
      <c r="G5" s="74" t="s">
        <v>128</v>
      </c>
      <c r="H5" s="74"/>
      <c r="I5" s="74"/>
      <c r="J5" s="74"/>
    </row>
    <row r="6" customFormat="false" ht="21.75" hidden="false" customHeight="true" outlineLevel="0" collapsed="false">
      <c r="A6" s="75" t="s">
        <v>129</v>
      </c>
      <c r="B6" s="75"/>
      <c r="C6" s="72" t="n">
        <f aca="false">'📋 Projektplan'!K15</f>
        <v>16500</v>
      </c>
      <c r="D6" s="72"/>
      <c r="E6" s="76" t="str">
        <f aca="false">IF('📋 Projektplan'!J15/'📋 Projektplan'!K15&gt;=1,"✔ OK","⚠ Prüfen")</f>
        <v>✔ OK</v>
      </c>
      <c r="F6" s="76"/>
      <c r="G6" s="77" t="s">
        <v>130</v>
      </c>
      <c r="H6" s="77"/>
      <c r="I6" s="77"/>
      <c r="J6" s="77"/>
    </row>
    <row r="7" customFormat="false" ht="21.75" hidden="false" customHeight="true" outlineLevel="0" collapsed="false">
      <c r="A7" s="71" t="s">
        <v>131</v>
      </c>
      <c r="B7" s="71"/>
      <c r="C7" s="78" t="n">
        <f aca="false">'📋 Projektplan'!L15</f>
        <v>2.78787878787879</v>
      </c>
      <c r="D7" s="78"/>
      <c r="E7" s="79" t="str">
        <f aca="false">IF(ISNUMBER('📋 Projektplan'!L15),IF('📋 Projektplan'!L15&gt;=1,"✔ Im Budget","✖ Über Budget"),"N/A")</f>
        <v>✔ Im Budget</v>
      </c>
      <c r="F7" s="79"/>
      <c r="G7" s="74" t="s">
        <v>132</v>
      </c>
      <c r="H7" s="74"/>
      <c r="I7" s="74"/>
      <c r="J7" s="74"/>
    </row>
    <row r="8" customFormat="false" ht="21.75" hidden="false" customHeight="true" outlineLevel="0" collapsed="false">
      <c r="A8" s="75" t="s">
        <v>133</v>
      </c>
      <c r="B8" s="75"/>
      <c r="C8" s="80" t="n">
        <f aca="false">'🧮 Kapazitätsrechner'!C18</f>
        <v>2496</v>
      </c>
      <c r="D8" s="80"/>
      <c r="E8" s="76" t="str">
        <f aca="false">IF('🧮 Kapazitätsrechner'!C19&gt;=0.7,"✔ Ausreichend","⚠ Knapp")</f>
        <v>⚠ Knapp</v>
      </c>
      <c r="F8" s="76"/>
      <c r="G8" s="77" t="s">
        <v>134</v>
      </c>
      <c r="H8" s="77"/>
      <c r="I8" s="77"/>
      <c r="J8" s="77"/>
    </row>
    <row r="9" customFormat="false" ht="21.75" hidden="false" customHeight="true" outlineLevel="0" collapsed="false">
      <c r="A9" s="71" t="s">
        <v>64</v>
      </c>
      <c r="B9" s="71"/>
      <c r="C9" s="81" t="n">
        <f aca="false">'🧮 Kapazitätsrechner'!C19</f>
        <v>0.65</v>
      </c>
      <c r="D9" s="81"/>
      <c r="E9" s="79" t="str">
        <f aca="false">IF('🧮 Kapazitätsrechner'!C19&gt;=0.7,"✔ Gut","⚠ Niedrig")</f>
        <v>⚠ Niedrig</v>
      </c>
      <c r="F9" s="79"/>
      <c r="G9" s="74" t="s">
        <v>135</v>
      </c>
      <c r="H9" s="74"/>
      <c r="I9" s="74"/>
      <c r="J9" s="74"/>
    </row>
    <row r="12" customFormat="false" ht="24" hidden="false" customHeight="true" outlineLevel="0" collapsed="false">
      <c r="A12" s="34" t="s">
        <v>136</v>
      </c>
      <c r="B12" s="34"/>
      <c r="C12" s="34"/>
      <c r="D12" s="34"/>
      <c r="E12" s="34"/>
      <c r="F12" s="34"/>
      <c r="G12" s="34"/>
      <c r="H12" s="34"/>
      <c r="I12" s="34"/>
      <c r="J12" s="34"/>
    </row>
    <row r="13" customFormat="false" ht="21.75" hidden="false" customHeight="true" outlineLevel="0" collapsed="false">
      <c r="A13" s="3" t="s">
        <v>3</v>
      </c>
      <c r="B13" s="3" t="s">
        <v>5</v>
      </c>
      <c r="C13" s="3" t="s">
        <v>10</v>
      </c>
      <c r="D13" s="3" t="s">
        <v>137</v>
      </c>
      <c r="E13" s="3" t="s">
        <v>138</v>
      </c>
      <c r="F13" s="3" t="s">
        <v>13</v>
      </c>
    </row>
    <row r="14" customFormat="false" ht="19.5" hidden="false" customHeight="true" outlineLevel="0" collapsed="false">
      <c r="A14" s="7" t="str">
        <f aca="false">'📋 Projektplan'!B4</f>
        <v>Kick-off Meeting</v>
      </c>
      <c r="B14" s="6" t="str">
        <f aca="false">'📋 Projektplan'!D4</f>
        <v>Fertig</v>
      </c>
      <c r="C14" s="51" t="n">
        <f aca="false">'📋 Projektplan'!I4</f>
        <v>1</v>
      </c>
      <c r="D14" s="50" t="n">
        <f aca="false">'📋 Projektplan'!J4</f>
        <v>2000</v>
      </c>
      <c r="E14" s="50" t="n">
        <f aca="false">'📋 Projektplan'!K4</f>
        <v>2000</v>
      </c>
      <c r="F14" s="12" t="n">
        <f aca="false">'📋 Projektplan'!L4</f>
        <v>1</v>
      </c>
    </row>
    <row r="15" customFormat="false" ht="19.5" hidden="false" customHeight="true" outlineLevel="0" collapsed="false">
      <c r="A15" s="15" t="str">
        <f aca="false">'📋 Projektplan'!B5</f>
        <v>Anforderungsanalyse</v>
      </c>
      <c r="B15" s="14" t="str">
        <f aca="false">'📋 Projektplan'!D5</f>
        <v>Fertig</v>
      </c>
      <c r="C15" s="54" t="n">
        <f aca="false">'📋 Projektplan'!I5</f>
        <v>1</v>
      </c>
      <c r="D15" s="53" t="n">
        <f aca="false">'📋 Projektplan'!J5</f>
        <v>5000</v>
      </c>
      <c r="E15" s="53" t="n">
        <f aca="false">'📋 Projektplan'!K5</f>
        <v>4800</v>
      </c>
      <c r="F15" s="18" t="n">
        <f aca="false">'📋 Projektplan'!L5</f>
        <v>1.04166666666667</v>
      </c>
    </row>
    <row r="16" customFormat="false" ht="19.5" hidden="false" customHeight="true" outlineLevel="0" collapsed="false">
      <c r="A16" s="7" t="str">
        <f aca="false">'📋 Projektplan'!B6</f>
        <v>Konzeptphase</v>
      </c>
      <c r="B16" s="6" t="str">
        <f aca="false">'📋 Projektplan'!D6</f>
        <v>In Bearbeitung</v>
      </c>
      <c r="C16" s="51" t="n">
        <f aca="false">'📋 Projektplan'!I6</f>
        <v>0.6</v>
      </c>
      <c r="D16" s="50" t="n">
        <f aca="false">'📋 Projektplan'!J6</f>
        <v>6000</v>
      </c>
      <c r="E16" s="50" t="n">
        <f aca="false">'📋 Projektplan'!K6</f>
        <v>6500</v>
      </c>
      <c r="F16" s="12" t="n">
        <f aca="false">'📋 Projektplan'!L6</f>
        <v>0.923076923076923</v>
      </c>
    </row>
    <row r="17" customFormat="false" ht="19.5" hidden="false" customHeight="true" outlineLevel="0" collapsed="false">
      <c r="A17" s="15" t="str">
        <f aca="false">'📋 Projektplan'!B7</f>
        <v>Technisches Design</v>
      </c>
      <c r="B17" s="14" t="str">
        <f aca="false">'📋 Projektplan'!D7</f>
        <v>In Bearbeitung</v>
      </c>
      <c r="C17" s="54" t="n">
        <f aca="false">'📋 Projektplan'!I7</f>
        <v>0.4</v>
      </c>
      <c r="D17" s="53" t="n">
        <f aca="false">'📋 Projektplan'!J7</f>
        <v>4000</v>
      </c>
      <c r="E17" s="53" t="n">
        <f aca="false">'📋 Projektplan'!K7</f>
        <v>3200</v>
      </c>
      <c r="F17" s="18" t="n">
        <f aca="false">'📋 Projektplan'!L7</f>
        <v>1.25</v>
      </c>
    </row>
    <row r="18" customFormat="false" ht="19.5" hidden="false" customHeight="true" outlineLevel="0" collapsed="false">
      <c r="A18" s="7" t="str">
        <f aca="false">'📋 Projektplan'!B8</f>
        <v>Entwicklung – Modul A</v>
      </c>
      <c r="B18" s="6" t="str">
        <f aca="false">'📋 Projektplan'!D8</f>
        <v>Offen</v>
      </c>
      <c r="C18" s="51" t="n">
        <f aca="false">'📋 Projektplan'!I8</f>
        <v>0</v>
      </c>
      <c r="D18" s="50" t="n">
        <f aca="false">'📋 Projektplan'!J8</f>
        <v>8000</v>
      </c>
      <c r="E18" s="50" t="n">
        <f aca="false">'📋 Projektplan'!K8</f>
        <v>0</v>
      </c>
      <c r="F18" s="12" t="str">
        <f aca="false">'📋 Projektplan'!L8</f>
        <v>-</v>
      </c>
    </row>
    <row r="19" customFormat="false" ht="19.5" hidden="false" customHeight="true" outlineLevel="0" collapsed="false">
      <c r="A19" s="15" t="str">
        <f aca="false">'📋 Projektplan'!B9</f>
        <v>Entwicklung – Modul B</v>
      </c>
      <c r="B19" s="14" t="str">
        <f aca="false">'📋 Projektplan'!D9</f>
        <v>Offen</v>
      </c>
      <c r="C19" s="54" t="n">
        <f aca="false">'📋 Projektplan'!I9</f>
        <v>0</v>
      </c>
      <c r="D19" s="53" t="n">
        <f aca="false">'📋 Projektplan'!J9</f>
        <v>7000</v>
      </c>
      <c r="E19" s="53" t="n">
        <f aca="false">'📋 Projektplan'!K9</f>
        <v>0</v>
      </c>
      <c r="F19" s="18" t="str">
        <f aca="false">'📋 Projektplan'!L9</f>
        <v>-</v>
      </c>
    </row>
    <row r="20" customFormat="false" ht="19.5" hidden="false" customHeight="true" outlineLevel="0" collapsed="false">
      <c r="A20" s="7" t="str">
        <f aca="false">'📋 Projektplan'!B10</f>
        <v>Testing &amp; QA</v>
      </c>
      <c r="B20" s="6" t="str">
        <f aca="false">'📋 Projektplan'!D10</f>
        <v>Offen</v>
      </c>
      <c r="C20" s="51" t="n">
        <f aca="false">'📋 Projektplan'!I10</f>
        <v>0</v>
      </c>
      <c r="D20" s="50" t="n">
        <f aca="false">'📋 Projektplan'!J10</f>
        <v>5000</v>
      </c>
      <c r="E20" s="50" t="n">
        <f aca="false">'📋 Projektplan'!K10</f>
        <v>0</v>
      </c>
      <c r="F20" s="12" t="str">
        <f aca="false">'📋 Projektplan'!L10</f>
        <v>-</v>
      </c>
    </row>
    <row r="21" customFormat="false" ht="19.5" hidden="false" customHeight="true" outlineLevel="0" collapsed="false">
      <c r="A21" s="15" t="str">
        <f aca="false">'📋 Projektplan'!B11</f>
        <v>User Acceptance Testing</v>
      </c>
      <c r="B21" s="14" t="str">
        <f aca="false">'📋 Projektplan'!D11</f>
        <v>Offen</v>
      </c>
      <c r="C21" s="54" t="n">
        <f aca="false">'📋 Projektplan'!I11</f>
        <v>0</v>
      </c>
      <c r="D21" s="53" t="n">
        <f aca="false">'📋 Projektplan'!J11</f>
        <v>3000</v>
      </c>
      <c r="E21" s="53" t="n">
        <f aca="false">'📋 Projektplan'!K11</f>
        <v>0</v>
      </c>
      <c r="F21" s="18" t="str">
        <f aca="false">'📋 Projektplan'!L11</f>
        <v>-</v>
      </c>
    </row>
    <row r="22" customFormat="false" ht="19.5" hidden="false" customHeight="true" outlineLevel="0" collapsed="false">
      <c r="A22" s="7" t="str">
        <f aca="false">'📋 Projektplan'!B12</f>
        <v>Deployment &amp; Go-Live</v>
      </c>
      <c r="B22" s="6" t="str">
        <f aca="false">'📋 Projektplan'!D12</f>
        <v>Offen</v>
      </c>
      <c r="C22" s="51" t="n">
        <f aca="false">'📋 Projektplan'!I12</f>
        <v>0</v>
      </c>
      <c r="D22" s="50" t="n">
        <f aca="false">'📋 Projektplan'!J12</f>
        <v>4000</v>
      </c>
      <c r="E22" s="50" t="n">
        <f aca="false">'📋 Projektplan'!K12</f>
        <v>0</v>
      </c>
      <c r="F22" s="12" t="str">
        <f aca="false">'📋 Projektplan'!L12</f>
        <v>-</v>
      </c>
    </row>
    <row r="23" customFormat="false" ht="19.5" hidden="false" customHeight="true" outlineLevel="0" collapsed="false">
      <c r="A23" s="15" t="str">
        <f aca="false">'📋 Projektplan'!B13</f>
        <v>Projektabschluss</v>
      </c>
      <c r="B23" s="14" t="str">
        <f aca="false">'📋 Projektplan'!D13</f>
        <v>Offen</v>
      </c>
      <c r="C23" s="54" t="n">
        <f aca="false">'📋 Projektplan'!I13</f>
        <v>0</v>
      </c>
      <c r="D23" s="53" t="n">
        <f aca="false">'📋 Projektplan'!J13</f>
        <v>2000</v>
      </c>
      <c r="E23" s="53" t="n">
        <f aca="false">'📋 Projektplan'!K13</f>
        <v>0</v>
      </c>
      <c r="F23" s="18" t="str">
        <f aca="false">'📋 Projektplan'!L13</f>
        <v>-</v>
      </c>
    </row>
  </sheetData>
  <mergeCells count="27">
    <mergeCell ref="A1:J1"/>
    <mergeCell ref="A2:J2"/>
    <mergeCell ref="A4:B4"/>
    <mergeCell ref="C4:D4"/>
    <mergeCell ref="E4:F4"/>
    <mergeCell ref="G4:J4"/>
    <mergeCell ref="A5:B5"/>
    <mergeCell ref="C5:D5"/>
    <mergeCell ref="E5:F5"/>
    <mergeCell ref="G5:J5"/>
    <mergeCell ref="A6:B6"/>
    <mergeCell ref="C6:D6"/>
    <mergeCell ref="E6:F6"/>
    <mergeCell ref="G6:J6"/>
    <mergeCell ref="A7:B7"/>
    <mergeCell ref="C7:D7"/>
    <mergeCell ref="E7:F7"/>
    <mergeCell ref="G7:J7"/>
    <mergeCell ref="A8:B8"/>
    <mergeCell ref="C8:D8"/>
    <mergeCell ref="E8:F8"/>
    <mergeCell ref="G8:J8"/>
    <mergeCell ref="A9:B9"/>
    <mergeCell ref="C9:D9"/>
    <mergeCell ref="E9:F9"/>
    <mergeCell ref="G9:J9"/>
    <mergeCell ref="A12:J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2026-03-16T07:12:08Z</dcterms:created>
  <dc:creator>openpyxl</dc:creator>
  <dc:description/>
  <dc:language>en-US</dc:language>
  <cp:lastModifiedBy/>
  <dcterms:modified xsi:type="dcterms:W3CDTF">2026-03-16T07:12:08Z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