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sten-Richtwerte" sheetId="1" state="visible" r:id="rId2"/>
    <sheet name="Kostenrechner" sheetId="2" state="visible" r:id="rId3"/>
    <sheet name="Amortisationsrechner" sheetId="3" state="visible" r:id="rId4"/>
    <sheet name="Soll-Ist-Vergleich" sheetId="4" state="visible" r:id="rId5"/>
    <sheet name="Finanzierungsübersicht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<sst xmlns="http://schemas.openxmlformats.org/spreadsheetml/2006/main" count="238" uniqueCount="201">
  <si>
    <t xml:space="preserve">RENOVIERUNGSKOSTEN-TABELLE 2026</t>
  </si>
  <si>
    <t xml:space="preserve">Richtwerte für mittleren Ausstattungsstandard – alle Preise netto (zzgl. MwSt.)</t>
  </si>
  <si>
    <t xml:space="preserve">Gewerk / Maßnahme</t>
  </si>
  <si>
    <t xml:space="preserve">Kosten von (€ netto)</t>
  </si>
  <si>
    <t xml:space="preserve">Kosten bis (€ netto)</t>
  </si>
  <si>
    <t xml:space="preserve">Bezugsgröße</t>
  </si>
  <si>
    <t xml:space="preserve">Erwartete Lebensdauer</t>
  </si>
  <si>
    <t xml:space="preserve">Kostenkategorie</t>
  </si>
  <si>
    <t xml:space="preserve">Anmerkungen / Quellen</t>
  </si>
  <si>
    <t xml:space="preserve">GEBÄUDEHÜLLE &amp; ENERGETISCHE MASSNAHMEN</t>
  </si>
  <si>
    <t xml:space="preserve">Dachsanierung (inkl. Dämmung)</t>
  </si>
  <si>
    <t xml:space="preserve">pro m² Dachfläche</t>
  </si>
  <si>
    <t xml:space="preserve">40 – 50 Jahre</t>
  </si>
  <si>
    <t xml:space="preserve">Energetisch</t>
  </si>
  <si>
    <t xml:space="preserve">Quelle: Richtwerte 2026; regional ±20 %</t>
  </si>
  <si>
    <t xml:space="preserve">Fassadendämmung (WDVS)</t>
  </si>
  <si>
    <t xml:space="preserve">pro m² Fassadenfläche</t>
  </si>
  <si>
    <t xml:space="preserve">30 – 40 Jahre</t>
  </si>
  <si>
    <t xml:space="preserve">Wärmedämmverbundsystem</t>
  </si>
  <si>
    <t xml:space="preserve">Fensteraustausch (3-fach Verglasung)</t>
  </si>
  <si>
    <t xml:space="preserve">pro Fenstereinheit</t>
  </si>
  <si>
    <t xml:space="preserve">Preis je Einheit (Lieferung &amp; Einbau)</t>
  </si>
  <si>
    <t xml:space="preserve">Heizung – Wärmepumpe (inkl. Einbau)</t>
  </si>
  <si>
    <t xml:space="preserve">pauschal pro Anlage</t>
  </si>
  <si>
    <t xml:space="preserve">15 – 20 Jahre</t>
  </si>
  <si>
    <t xml:space="preserve">Luft-/Wasser-WP; KfW-Förderung prüfen</t>
  </si>
  <si>
    <t xml:space="preserve">HAUSTECHNIK &amp; INSTALLATIONEN</t>
  </si>
  <si>
    <t xml:space="preserve">Elektroinstallation (komplett)</t>
  </si>
  <si>
    <t xml:space="preserve">pro m² Wohnfläche</t>
  </si>
  <si>
    <t xml:space="preserve">Haustechnik</t>
  </si>
  <si>
    <t xml:space="preserve">Inkl. Unterverteiler &amp; Leerrohre</t>
  </si>
  <si>
    <t xml:space="preserve">Sanitär / Badezimmer</t>
  </si>
  <si>
    <t xml:space="preserve">pro m² Badfläche</t>
  </si>
  <si>
    <t xml:space="preserve">20 – 25 Jahre</t>
  </si>
  <si>
    <t xml:space="preserve">Fliesenarbeiten inkl.; Ausstattung Mittelklasse</t>
  </si>
  <si>
    <t xml:space="preserve">Rohrleitungen (Wasser/Abwasser)</t>
  </si>
  <si>
    <t xml:space="preserve">Komplette Neuverlegung</t>
  </si>
  <si>
    <t xml:space="preserve">INNENAUSBAU &amp; OBERFLÄCHEN</t>
  </si>
  <si>
    <t xml:space="preserve">Malerarbeiten &amp; Bodenbeläge</t>
  </si>
  <si>
    <t xml:space="preserve">10 – 15 Jahre</t>
  </si>
  <si>
    <t xml:space="preserve">Innenausbau</t>
  </si>
  <si>
    <t xml:space="preserve">Dispersionsfarbe, Laminat/Fliesen</t>
  </si>
  <si>
    <t xml:space="preserve">Trockenbau / Innenwände</t>
  </si>
  <si>
    <t xml:space="preserve">25 – 35 Jahre</t>
  </si>
  <si>
    <t xml:space="preserve">Gipskarton, inkl. Verspachteln</t>
  </si>
  <si>
    <t xml:space="preserve">Türen &amp; Zargen (innen)</t>
  </si>
  <si>
    <t xml:space="preserve">pro Einheit</t>
  </si>
  <si>
    <t xml:space="preserve">20 – 30 Jahre</t>
  </si>
  <si>
    <t xml:space="preserve">Komplettset Lieferung &amp; Montage</t>
  </si>
  <si>
    <t xml:space="preserve">BAUNEBENKOSTEN &amp; RISIKOPOSITIONEN</t>
  </si>
  <si>
    <t xml:space="preserve">Baustelleneinrichtung &amp; Entsorgung</t>
  </si>
  <si>
    <t xml:space="preserve">5 %</t>
  </si>
  <si>
    <t xml:space="preserve">10 %</t>
  </si>
  <si>
    <t xml:space="preserve">% der reinen Baukosten</t>
  </si>
  <si>
    <t xml:space="preserve">einmalig</t>
  </si>
  <si>
    <t xml:space="preserve">Baunebenkosten</t>
  </si>
  <si>
    <t xml:space="preserve">Container, Gerüste, Schadstoffentsorgung</t>
  </si>
  <si>
    <t xml:space="preserve">Planung &amp; Genehmigung (HOAI)</t>
  </si>
  <si>
    <t xml:space="preserve">12 %</t>
  </si>
  <si>
    <t xml:space="preserve">15 %</t>
  </si>
  <si>
    <t xml:space="preserve">Architekt, Statiker, Energieberater</t>
  </si>
  <si>
    <t xml:space="preserve">Risikopuffer (Unvorhergesehenes)</t>
  </si>
  <si>
    <t xml:space="preserve">20 %</t>
  </si>
  <si>
    <t xml:space="preserve">Risikopuffer</t>
  </si>
  <si>
    <t xml:space="preserve">PFLICHT bei Bestandsimmobilien</t>
  </si>
  <si>
    <t xml:space="preserve">GESAMTKOSTEN-ORIENTIERUNG: KERNSANIERUNG PRO M² WOHNFLÄCHE</t>
  </si>
  <si>
    <t xml:space="preserve">Standard</t>
  </si>
  <si>
    <t xml:space="preserve">Kosten/m²</t>
  </si>
  <si>
    <t xml:space="preserve">Typische Maßnahmen</t>
  </si>
  <si>
    <t xml:space="preserve">Einfacher Standard</t>
  </si>
  <si>
    <t xml:space="preserve">Grundlegende Instandsetzung, keine Premiumausstattung</t>
  </si>
  <si>
    <t xml:space="preserve">Mittlerer Standard</t>
  </si>
  <si>
    <t xml:space="preserve">Modernisierung mit guter Qualität, energetische Maßnahmen</t>
  </si>
  <si>
    <t xml:space="preserve">Gehobener Standard</t>
  </si>
  <si>
    <t xml:space="preserve">Vollsanierung mit hochwertiger Ausstattung, Smart Home</t>
  </si>
  <si>
    <t xml:space="preserve">Quellen: Baukosten-Richtwerte 2026 (mittlerer Ausstattungsstandard). Regionale Preisschwankungen ±20–30 % möglich. Asbestbelastung und andere Sonderthemen können erhebliche Mehrkosten verursachen. Angaben ohne Gewähr.</t>
  </si>
  <si>
    <t xml:space="preserve">RENOVIERUNGSKOSTEN-RECHNER</t>
  </si>
  <si>
    <t xml:space="preserve">Kosten-Indikator für Kernsanierungen – dynamisch kalkulierbar</t>
  </si>
  <si>
    <t xml:space="preserve">① EINGABE – PROJEKTPARAMETER (blaue Zellen anpassen)</t>
  </si>
  <si>
    <t xml:space="preserve">Wohnfläche (m²)</t>
  </si>
  <si>
    <t xml:space="preserve">Gesamte zu sanierende Fläche</t>
  </si>
  <si>
    <t xml:space="preserve">Kosten/m² – Einfacher Standard (€)</t>
  </si>
  <si>
    <t xml:space="preserve">ca. 700 €/m²</t>
  </si>
  <si>
    <t xml:space="preserve">Kosten/m² – Mittlerer Standard (€)</t>
  </si>
  <si>
    <t xml:space="preserve">ca. 1.100 €/m²</t>
  </si>
  <si>
    <t xml:space="preserve">Kosten/m² – Gehobener Standard (€)</t>
  </si>
  <si>
    <t xml:space="preserve">ca. 1.600 €/m²</t>
  </si>
  <si>
    <t xml:space="preserve">Gewählter Standard (1=Einfach, 2=Mittel, 3=Gehoben)</t>
  </si>
  <si>
    <t xml:space="preserve">Zahl 1, 2 oder 3 eingeben</t>
  </si>
  <si>
    <t xml:space="preserve">Risikopuffer (%)</t>
  </si>
  <si>
    <t xml:space="preserve">Empfehlung: 15–20 % bei Bestandsimmobilien</t>
  </si>
  <si>
    <t xml:space="preserve">Baunebenkosten – Planung (% Baukosten)</t>
  </si>
  <si>
    <t xml:space="preserve">HOAI: Architekt, Statiker, Energieberater</t>
  </si>
  <si>
    <t xml:space="preserve">Baunebenkosten – Baustelle/Entsorgung (% Baukosten)</t>
  </si>
  <si>
    <t xml:space="preserve">Container, Gerüste, Schadstoffe</t>
  </si>
  <si>
    <t xml:space="preserve">② BERECHNUNG – KOSTENPOSITIONEN</t>
  </si>
  <si>
    <t xml:space="preserve">Kostensatz/m² (gem. Standard-Wahl)</t>
  </si>
  <si>
    <t xml:space="preserve">Reine Baukosten (netto)</t>
  </si>
  <si>
    <t xml:space="preserve">Planungs- &amp; Genehmigungskosten</t>
  </si>
  <si>
    <t xml:space="preserve">Zwischensumme (ohne Puffer)</t>
  </si>
  <si>
    <t xml:space="preserve">Risikopuffer (€)</t>
  </si>
  <si>
    <t xml:space="preserve">GESCHÄTZTE GESAMTKOSTEN (netto)</t>
  </si>
  <si>
    <t xml:space="preserve">*Grobe Schätzung – ersetzt keine Fachplanung</t>
  </si>
  <si>
    <t xml:space="preserve">③ KOSTEN PRO M² – AUFSCHLÜSSELUNG</t>
  </si>
  <si>
    <t xml:space="preserve">Reine Baukosten / m²</t>
  </si>
  <si>
    <t xml:space="preserve">Baunebenkosten gesamt / m²</t>
  </si>
  <si>
    <t xml:space="preserve">Risikopuffer / m²</t>
  </si>
  <si>
    <t xml:space="preserve">Gesamtkosten / m²</t>
  </si>
  <si>
    <t xml:space="preserve">④ BRUTTO-KOSTEN (inkl. MwSt.)</t>
  </si>
  <si>
    <t xml:space="preserve">MwSt.-Satz (%)</t>
  </si>
  <si>
    <t xml:space="preserve">Standard-MwSt. Deutschland</t>
  </si>
  <si>
    <t xml:space="preserve">MwSt.-Betrag</t>
  </si>
  <si>
    <t xml:space="preserve">GESAMTKOSTEN BRUTTO</t>
  </si>
  <si>
    <t xml:space="preserve">⑤ SKONTO-EINSPARUNG (bei fristgerechter Zahlung)</t>
  </si>
  <si>
    <t xml:space="preserve">Skonto-Satz (% auf Baukosten netto)</t>
  </si>
  <si>
    <t xml:space="preserve">Typisch 2–3 %</t>
  </si>
  <si>
    <t xml:space="preserve">Mögliche Skonto-Einsparung (€)</t>
  </si>
  <si>
    <t xml:space="preserve">Gesamtkosten nach Skonto (netto)</t>
  </si>
  <si>
    <t xml:space="preserve">AMORTISATIONSRECHNER – ENERGETISCHE SANIERUNG</t>
  </si>
  <si>
    <t xml:space="preserve">Formel: tA = (I₀ – F) / (Ej + Wj)   |   Dynamische Amortisationszeit</t>
  </si>
  <si>
    <t xml:space="preserve">Parameter</t>
  </si>
  <si>
    <t xml:space="preserve">Dachsanierung</t>
  </si>
  <si>
    <t xml:space="preserve">Fassadendämmung</t>
  </si>
  <si>
    <t xml:space="preserve">Heizung (Wärmepumpe)</t>
  </si>
  <si>
    <t xml:space="preserve">Fensteraustausch</t>
  </si>
  <si>
    <t xml:space="preserve">I₀ – Investitionskosten (€)</t>
  </si>
  <si>
    <t xml:space="preserve">F  – Fördermittel / Zuschüsse (€)</t>
  </si>
  <si>
    <t xml:space="preserve">Ej – Jährl. Energieeinsparung (€)</t>
  </si>
  <si>
    <t xml:space="preserve">Wj – Jährl. Wertsteigerung / Mietertrag (€)</t>
  </si>
  <si>
    <t xml:space="preserve">Nettoinvestition (I₀ – F)</t>
  </si>
  <si>
    <t xml:space="preserve">Gesamtjahresnutzen (Ej + Wj)</t>
  </si>
  <si>
    <t xml:space="preserve">Amortisationszeit tA (Jahre)</t>
  </si>
  <si>
    <t xml:space="preserve">VERGLEICH: Schnellste Amortisation</t>
  </si>
  <si>
    <t xml:space="preserve">Maßnahme mit kürzester Amortisationszeit</t>
  </si>
  <si>
    <t xml:space="preserve">Kürzeste Amortisationszeit (Jahre)</t>
  </si>
  <si>
    <t xml:space="preserve">Gesamte Nettoinvestition (alle Maßnahmen)</t>
  </si>
  <si>
    <t xml:space="preserve">SOLL-IST-VERGLEICH – SANIERUNGSCONTROLLING</t>
  </si>
  <si>
    <t xml:space="preserve">Laufende Überwachung des Baufortschritts und Kostenabweichungen</t>
  </si>
  <si>
    <t xml:space="preserve">PROJEKTDATEN (Eingabe)</t>
  </si>
  <si>
    <t xml:space="preserve">Projekttitel</t>
  </si>
  <si>
    <t xml:space="preserve">Musterstraße 12 – Mehrfamilienhaus</t>
  </si>
  <si>
    <t xml:space="preserve">Projektverantwortlicher</t>
  </si>
  <si>
    <t xml:space="preserve">Max Mustermann</t>
  </si>
  <si>
    <t xml:space="preserve">Projektstart</t>
  </si>
  <si>
    <t xml:space="preserve">01.03.2026</t>
  </si>
  <si>
    <t xml:space="preserve">Geplantes Projektende</t>
  </si>
  <si>
    <t xml:space="preserve">31.10.2026</t>
  </si>
  <si>
    <t xml:space="preserve">Gewerk / Position</t>
  </si>
  <si>
    <t xml:space="preserve">Soll-Kosten (€)</t>
  </si>
  <si>
    <t xml:space="preserve">Ist-Kosten (€)</t>
  </si>
  <si>
    <t xml:space="preserve">Abweichung (€)</t>
  </si>
  <si>
    <t xml:space="preserve">Abweichung (%)</t>
  </si>
  <si>
    <t xml:space="preserve">Status</t>
  </si>
  <si>
    <t xml:space="preserve">Bemerkungen</t>
  </si>
  <si>
    <t xml:space="preserve">GEBÄUDEHÜLLE</t>
  </si>
  <si>
    <t xml:space="preserve">Abgeschlossen</t>
  </si>
  <si>
    <t xml:space="preserve">In Arbeit</t>
  </si>
  <si>
    <t xml:space="preserve">Offen</t>
  </si>
  <si>
    <t xml:space="preserve">HAUSTECHNIK</t>
  </si>
  <si>
    <t xml:space="preserve">Heizung – Wärmepumpe</t>
  </si>
  <si>
    <t xml:space="preserve">INNENAUSBAU</t>
  </si>
  <si>
    <t xml:space="preserve">Türen &amp; Zargen</t>
  </si>
  <si>
    <t xml:space="preserve">BAUNEBENKOSTEN</t>
  </si>
  <si>
    <t xml:space="preserve">Planung &amp; Genehmigung</t>
  </si>
  <si>
    <t xml:space="preserve">Risikopuffer (budgetiert)</t>
  </si>
  <si>
    <t xml:space="preserve">Reserve</t>
  </si>
  <si>
    <t xml:space="preserve">GESAMT</t>
  </si>
  <si>
    <t xml:space="preserve">FINANZIERUNGSÜBERSICHT – SANIERUNGSPROJEKT</t>
  </si>
  <si>
    <t xml:space="preserve">Eigenkapital, Fremdkapital, KfW-Förderung und Liquiditätsplanung</t>
  </si>
  <si>
    <t xml:space="preserve">① PROJEKTKOSTEN (aus Kostenrechner übertragen)</t>
  </si>
  <si>
    <t xml:space="preserve">Gesamtkosten netto (€)</t>
  </si>
  <si>
    <t xml:space="preserve">Aus Soll-Ist-Vergleich übernehmen</t>
  </si>
  <si>
    <t xml:space="preserve">Gesamtkosten brutto (€)</t>
  </si>
  <si>
    <t xml:space="preserve">② FINANZIERUNGSSTRUKTUR (Eingabe)</t>
  </si>
  <si>
    <t xml:space="preserve">Eigenkapital (€)</t>
  </si>
  <si>
    <t xml:space="preserve">KfW-Fördermittel / Zuschüsse (€)</t>
  </si>
  <si>
    <t xml:space="preserve">z.B. BEG-Programm</t>
  </si>
  <si>
    <t xml:space="preserve">Bankkredit (€)</t>
  </si>
  <si>
    <t xml:space="preserve">Finanzierungssumme gesamt (€)</t>
  </si>
  <si>
    <t xml:space="preserve">Deckungslücke / Überschuss (€)</t>
  </si>
  <si>
    <t xml:space="preserve">Eigenkapitalquote (%)</t>
  </si>
  <si>
    <t xml:space="preserve">Fremdkapitalquote (%)</t>
  </si>
  <si>
    <t xml:space="preserve">③ KREDITKONDITIONEN &amp; ZINSLAST</t>
  </si>
  <si>
    <t xml:space="preserve">Kreditzinssatz p.a. (%)</t>
  </si>
  <si>
    <t xml:space="preserve">Aktueller Marktrichtwert</t>
  </si>
  <si>
    <t xml:space="preserve">Kreditlaufzeit (Jahre)</t>
  </si>
  <si>
    <t xml:space="preserve">Jährliche Zinslast (€ – vereinfacht)</t>
  </si>
  <si>
    <t xml:space="preserve">Gesamtzinslast über Laufzeit (€)</t>
  </si>
  <si>
    <t xml:space="preserve">④ LIQUIDITÄTSSICHERUNG</t>
  </si>
  <si>
    <t xml:space="preserve">Monatliche verfügbare Liquidität (€)</t>
  </si>
  <si>
    <t xml:space="preserve">Für Handwerkerrechnungen</t>
  </si>
  <si>
    <t xml:space="preserve">Skonto-Satz (%)</t>
  </si>
  <si>
    <t xml:space="preserve">2–3 % bei Barzahlung</t>
  </si>
  <si>
    <t xml:space="preserve">Jährl. Skonto-Einsparung (€)</t>
  </si>
  <si>
    <t xml:space="preserve">Projektdauer (Monate) – geschätzt</t>
  </si>
  <si>
    <t xml:space="preserve">⑤ KENNZAHLEN ZUSAMMENFASSUNG</t>
  </si>
  <si>
    <t xml:space="preserve">Investitionskosten netto</t>
  </si>
  <si>
    <t xml:space="preserve">davon KfW-Förderung</t>
  </si>
  <si>
    <t xml:space="preserve">Nettoinvestition nach Förderung</t>
  </si>
  <si>
    <t xml:space="preserve">EK-Rendite (ROE) – Hinweis</t>
  </si>
  <si>
    <t xml:space="preserve">"Separat im Amortisationsrechner berechnen"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</si>
</sst>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&quot; €&quot;;\(#,##0&quot; €)&quot;;\-"/>
    <numFmt numFmtId="166" formatCode="#,##0&quot; €/m²&quot;"/>
    <numFmt numFmtId="167" formatCode="#,##0&quot; m²&quot;"/>
    <numFmt numFmtId="168" formatCode="0"/>
    <numFmt numFmtId="169" formatCode="0.0%;\(0.0%\);\-"/>
    <numFmt numFmtId="170" formatCode="0.0&quot; Jahre&quot;;\(0.0&quot; Jahre)&quot;;\-"/>
    <numFmt numFmtId="171" formatCode="0&quot; Jahre&quot;"/>
    <numFmt numFmtId="172" formatCode="0&quot; Monate&quot;"/>
    <numFmt numFmtId="173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8"/>
      <color rgb="FF666666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999999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A"/>
        <bgColor rgb="FF2E75B6"/>
      </patternFill>
    </fill>
    <fill>
      <patternFill patternType="solid">
        <fgColor rgb="FF2E75B6"/>
        <bgColor rgb="FF2E5FAA"/>
      </patternFill>
    </fill>
    <fill>
      <patternFill patternType="solid">
        <fgColor rgb="FFD6E4F0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C55A11"/>
        <bgColor rgb="FF993300"/>
      </patternFill>
    </fill>
    <fill>
      <patternFill patternType="solid">
        <fgColor rgb="FFFCE4D6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F2F2F2"/>
      </patternFill>
    </fill>
    <fill>
      <patternFill patternType="solid">
        <fgColor rgb="FFC6EFCE"/>
        <bgColor rgb="FFE2EFDA"/>
      </patternFill>
    </fill>
    <fill>
      <patternFill patternType="solid">
        <fgColor rgb="FFFFEB9C"/>
        <bgColor rgb="FFFCE4D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AAAAA"/>
      <rgbColor rgb="FF808080"/>
      <rgbColor rgb="FF9999FF"/>
      <rgbColor rgb="FF993366"/>
      <rgbColor rgb="FFF2F2F2"/>
      <rgbColor rgb="FFE2EFDA"/>
      <rgbColor rgb="FF660066"/>
      <rgbColor rgb="FFFF8080"/>
      <rgbColor rgb="FF2E5FAA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C55A11"/>
      <rgbColor rgb="FF666666"/>
      <rgbColor rgb="FF999999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G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24"/>
    <col collapsed="false" customWidth="true" hidden="false" outlineLevel="0" max="4" min="3" style="0" width="22"/>
    <col collapsed="false" customWidth="true" hidden="false" outlineLevel="0" max="5" min="5" style="0" width="24"/>
    <col collapsed="false" customWidth="true" hidden="false" outlineLevel="0" max="6" min="6" style="0" width="20"/>
    <col collapsed="false" customWidth="true" hidden="false" outlineLevel="0" max="7" min="7" style="0" width="3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7.5" hidden="false" customHeight="true" outlineLevel="0" collapsed="false"/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8" hidden="false" customHeight="true" outlineLevel="0" collapsed="false">
      <c r="A5" s="4" t="s">
        <v>9</v>
      </c>
      <c r="B5" s="4"/>
      <c r="C5" s="4"/>
      <c r="D5" s="4"/>
      <c r="E5" s="4"/>
      <c r="F5" s="4"/>
      <c r="G5" s="4"/>
    </row>
    <row r="6" customFormat="false" ht="18" hidden="false" customHeight="true" outlineLevel="0" collapsed="false">
      <c r="A6" s="5" t="s">
        <v>10</v>
      </c>
      <c r="B6" s="6" t="n">
        <v>150</v>
      </c>
      <c r="C6" s="6" t="n">
        <v>250</v>
      </c>
      <c r="D6" s="5" t="s">
        <v>11</v>
      </c>
      <c r="E6" s="5" t="s">
        <v>12</v>
      </c>
      <c r="F6" s="5" t="s">
        <v>13</v>
      </c>
      <c r="G6" s="5" t="s">
        <v>14</v>
      </c>
    </row>
    <row r="7" customFormat="false" ht="18" hidden="false" customHeight="true" outlineLevel="0" collapsed="false">
      <c r="A7" s="7" t="s">
        <v>15</v>
      </c>
      <c r="B7" s="8" t="n">
        <v>140</v>
      </c>
      <c r="C7" s="8" t="n">
        <v>220</v>
      </c>
      <c r="D7" s="7" t="s">
        <v>16</v>
      </c>
      <c r="E7" s="7" t="s">
        <v>17</v>
      </c>
      <c r="F7" s="7" t="s">
        <v>13</v>
      </c>
      <c r="G7" s="7" t="s">
        <v>18</v>
      </c>
    </row>
    <row r="8" customFormat="false" ht="18" hidden="false" customHeight="true" outlineLevel="0" collapsed="false">
      <c r="A8" s="5" t="s">
        <v>19</v>
      </c>
      <c r="B8" s="6" t="n">
        <v>600</v>
      </c>
      <c r="C8" s="6" t="n">
        <v>900</v>
      </c>
      <c r="D8" s="5" t="s">
        <v>20</v>
      </c>
      <c r="E8" s="5" t="s">
        <v>17</v>
      </c>
      <c r="F8" s="5" t="s">
        <v>13</v>
      </c>
      <c r="G8" s="5" t="s">
        <v>21</v>
      </c>
    </row>
    <row r="9" customFormat="false" ht="18" hidden="false" customHeight="true" outlineLevel="0" collapsed="false">
      <c r="A9" s="7" t="s">
        <v>22</v>
      </c>
      <c r="B9" s="8" t="n">
        <v>25000</v>
      </c>
      <c r="C9" s="8" t="n">
        <v>38000</v>
      </c>
      <c r="D9" s="7" t="s">
        <v>23</v>
      </c>
      <c r="E9" s="7" t="s">
        <v>24</v>
      </c>
      <c r="F9" s="7" t="s">
        <v>13</v>
      </c>
      <c r="G9" s="7" t="s">
        <v>25</v>
      </c>
    </row>
    <row r="10" customFormat="false" ht="18" hidden="false" customHeight="true" outlineLevel="0" collapsed="false">
      <c r="A10" s="4" t="s">
        <v>26</v>
      </c>
      <c r="B10" s="4"/>
      <c r="C10" s="4"/>
      <c r="D10" s="4"/>
      <c r="E10" s="4"/>
      <c r="F10" s="4"/>
      <c r="G10" s="4"/>
    </row>
    <row r="11" customFormat="false" ht="15" hidden="false" customHeight="false" outlineLevel="0" collapsed="false">
      <c r="A11" s="7" t="s">
        <v>27</v>
      </c>
      <c r="B11" s="8" t="n">
        <v>80</v>
      </c>
      <c r="C11" s="8" t="n">
        <v>130</v>
      </c>
      <c r="D11" s="7" t="s">
        <v>28</v>
      </c>
      <c r="E11" s="7" t="s">
        <v>17</v>
      </c>
      <c r="F11" s="7" t="s">
        <v>29</v>
      </c>
      <c r="G11" s="7" t="s">
        <v>30</v>
      </c>
    </row>
    <row r="12" customFormat="false" ht="15" hidden="false" customHeight="false" outlineLevel="0" collapsed="false">
      <c r="A12" s="5" t="s">
        <v>31</v>
      </c>
      <c r="B12" s="6" t="n">
        <v>2000</v>
      </c>
      <c r="C12" s="6" t="n">
        <v>3500</v>
      </c>
      <c r="D12" s="5" t="s">
        <v>32</v>
      </c>
      <c r="E12" s="5" t="s">
        <v>33</v>
      </c>
      <c r="F12" s="5" t="s">
        <v>29</v>
      </c>
      <c r="G12" s="5" t="s">
        <v>34</v>
      </c>
    </row>
    <row r="13" customFormat="false" ht="15" hidden="false" customHeight="false" outlineLevel="0" collapsed="false">
      <c r="A13" s="7" t="s">
        <v>35</v>
      </c>
      <c r="B13" s="8" t="n">
        <v>60</v>
      </c>
      <c r="C13" s="8" t="n">
        <v>100</v>
      </c>
      <c r="D13" s="7" t="s">
        <v>28</v>
      </c>
      <c r="E13" s="7" t="s">
        <v>17</v>
      </c>
      <c r="F13" s="7" t="s">
        <v>29</v>
      </c>
      <c r="G13" s="7" t="s">
        <v>36</v>
      </c>
    </row>
    <row r="14" customFormat="false" ht="18" hidden="false" customHeight="true" outlineLevel="0" collapsed="false">
      <c r="A14" s="4" t="s">
        <v>37</v>
      </c>
      <c r="B14" s="4"/>
      <c r="C14" s="4"/>
      <c r="D14" s="4"/>
      <c r="E14" s="4"/>
      <c r="F14" s="4"/>
      <c r="G14" s="4"/>
    </row>
    <row r="15" customFormat="false" ht="15" hidden="false" customHeight="false" outlineLevel="0" collapsed="false">
      <c r="A15" s="7" t="s">
        <v>38</v>
      </c>
      <c r="B15" s="8" t="n">
        <v>60</v>
      </c>
      <c r="C15" s="8" t="n">
        <v>120</v>
      </c>
      <c r="D15" s="7" t="s">
        <v>28</v>
      </c>
      <c r="E15" s="7" t="s">
        <v>39</v>
      </c>
      <c r="F15" s="7" t="s">
        <v>40</v>
      </c>
      <c r="G15" s="7" t="s">
        <v>41</v>
      </c>
    </row>
    <row r="16" customFormat="false" ht="15" hidden="false" customHeight="false" outlineLevel="0" collapsed="false">
      <c r="A16" s="5" t="s">
        <v>42</v>
      </c>
      <c r="B16" s="6" t="n">
        <v>40</v>
      </c>
      <c r="C16" s="6" t="n">
        <v>80</v>
      </c>
      <c r="D16" s="5" t="s">
        <v>28</v>
      </c>
      <c r="E16" s="5" t="s">
        <v>43</v>
      </c>
      <c r="F16" s="5" t="s">
        <v>40</v>
      </c>
      <c r="G16" s="5" t="s">
        <v>44</v>
      </c>
    </row>
    <row r="17" customFormat="false" ht="15" hidden="false" customHeight="false" outlineLevel="0" collapsed="false">
      <c r="A17" s="7" t="s">
        <v>45</v>
      </c>
      <c r="B17" s="8" t="n">
        <v>250</v>
      </c>
      <c r="C17" s="8" t="n">
        <v>500</v>
      </c>
      <c r="D17" s="7" t="s">
        <v>46</v>
      </c>
      <c r="E17" s="7" t="s">
        <v>47</v>
      </c>
      <c r="F17" s="7" t="s">
        <v>40</v>
      </c>
      <c r="G17" s="7" t="s">
        <v>48</v>
      </c>
    </row>
    <row r="18" customFormat="false" ht="18" hidden="false" customHeight="true" outlineLevel="0" collapsed="false">
      <c r="A18" s="9" t="s">
        <v>49</v>
      </c>
      <c r="B18" s="9"/>
      <c r="C18" s="9"/>
      <c r="D18" s="9"/>
      <c r="E18" s="9"/>
      <c r="F18" s="9"/>
      <c r="G18" s="9"/>
    </row>
    <row r="19" customFormat="false" ht="18" hidden="false" customHeight="true" outlineLevel="0" collapsed="false">
      <c r="A19" s="10" t="s">
        <v>50</v>
      </c>
      <c r="B19" s="11" t="s">
        <v>51</v>
      </c>
      <c r="C19" s="11" t="s">
        <v>52</v>
      </c>
      <c r="D19" s="10" t="s">
        <v>53</v>
      </c>
      <c r="E19" s="10" t="s">
        <v>54</v>
      </c>
      <c r="F19" s="10" t="s">
        <v>55</v>
      </c>
      <c r="G19" s="10" t="s">
        <v>56</v>
      </c>
    </row>
    <row r="20" customFormat="false" ht="18" hidden="false" customHeight="true" outlineLevel="0" collapsed="false">
      <c r="A20" s="10" t="s">
        <v>57</v>
      </c>
      <c r="B20" s="11" t="s">
        <v>58</v>
      </c>
      <c r="C20" s="11" t="s">
        <v>59</v>
      </c>
      <c r="D20" s="10" t="s">
        <v>53</v>
      </c>
      <c r="E20" s="10" t="s">
        <v>54</v>
      </c>
      <c r="F20" s="10" t="s">
        <v>55</v>
      </c>
      <c r="G20" s="10" t="s">
        <v>60</v>
      </c>
    </row>
    <row r="21" customFormat="false" ht="18" hidden="false" customHeight="true" outlineLevel="0" collapsed="false">
      <c r="A21" s="12" t="s">
        <v>61</v>
      </c>
      <c r="B21" s="13" t="s">
        <v>59</v>
      </c>
      <c r="C21" s="13" t="s">
        <v>62</v>
      </c>
      <c r="D21" s="12" t="s">
        <v>53</v>
      </c>
      <c r="E21" s="12" t="s">
        <v>54</v>
      </c>
      <c r="F21" s="12" t="s">
        <v>63</v>
      </c>
      <c r="G21" s="12" t="s">
        <v>64</v>
      </c>
    </row>
    <row r="23" customFormat="false" ht="21.75" hidden="false" customHeight="true" outlineLevel="0" collapsed="false">
      <c r="A23" s="14" t="s">
        <v>65</v>
      </c>
      <c r="B23" s="14"/>
      <c r="C23" s="14"/>
      <c r="D23" s="14"/>
      <c r="E23" s="14"/>
      <c r="F23" s="14"/>
      <c r="G23" s="14"/>
    </row>
    <row r="24" customFormat="false" ht="18" hidden="false" customHeight="true" outlineLevel="0" collapsed="false">
      <c r="A24" s="15" t="s">
        <v>66</v>
      </c>
      <c r="B24" s="15" t="s">
        <v>67</v>
      </c>
      <c r="C24" s="15"/>
      <c r="D24" s="15" t="s">
        <v>68</v>
      </c>
      <c r="E24" s="15"/>
      <c r="F24" s="15"/>
      <c r="G24" s="15"/>
    </row>
    <row r="25" customFormat="false" ht="18" hidden="false" customHeight="true" outlineLevel="0" collapsed="false">
      <c r="A25" s="16" t="s">
        <v>69</v>
      </c>
      <c r="B25" s="17" t="n">
        <v>700</v>
      </c>
      <c r="C25" s="16"/>
      <c r="D25" s="16" t="s">
        <v>70</v>
      </c>
      <c r="E25" s="16"/>
      <c r="F25" s="16"/>
      <c r="G25" s="16"/>
    </row>
    <row r="26" customFormat="false" ht="18" hidden="false" customHeight="true" outlineLevel="0" collapsed="false">
      <c r="A26" s="18" t="s">
        <v>71</v>
      </c>
      <c r="B26" s="19" t="n">
        <v>1100</v>
      </c>
      <c r="C26" s="18"/>
      <c r="D26" s="18" t="s">
        <v>72</v>
      </c>
      <c r="E26" s="18"/>
      <c r="F26" s="18"/>
      <c r="G26" s="18"/>
    </row>
    <row r="27" customFormat="false" ht="18" hidden="false" customHeight="true" outlineLevel="0" collapsed="false">
      <c r="A27" s="16" t="s">
        <v>73</v>
      </c>
      <c r="B27" s="17" t="n">
        <v>1600</v>
      </c>
      <c r="C27" s="16"/>
      <c r="D27" s="16" t="s">
        <v>74</v>
      </c>
      <c r="E27" s="16"/>
      <c r="F27" s="16"/>
      <c r="G27" s="16"/>
    </row>
    <row r="29" customFormat="false" ht="30" hidden="false" customHeight="true" outlineLevel="0" collapsed="false">
      <c r="A29" s="20" t="s">
        <v>75</v>
      </c>
      <c r="B29" s="20"/>
      <c r="C29" s="20"/>
      <c r="D29" s="20"/>
      <c r="E29" s="20"/>
      <c r="F29" s="20"/>
      <c r="G29" s="20"/>
    </row>
  </sheetData>
  <mergeCells count="11">
    <mergeCell ref="A1:G1"/>
    <mergeCell ref="A2:G2"/>
    <mergeCell ref="A5:G5"/>
    <mergeCell ref="A10:G10"/>
    <mergeCell ref="A14:G14"/>
    <mergeCell ref="A18:G18"/>
    <mergeCell ref="A23:G23"/>
    <mergeCell ref="D25:G25"/>
    <mergeCell ref="D26:G26"/>
    <mergeCell ref="D27:G27"/>
    <mergeCell ref="A29:G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B1:F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3" min="3" style="0" width="24"/>
    <col collapsed="false" customWidth="true" hidden="false" outlineLevel="0" max="5" min="4" style="0" width="20"/>
    <col collapsed="false" customWidth="true" hidden="false" outlineLevel="0" max="6" min="6" style="0" width="24"/>
    <col collapsed="false" customWidth="true" hidden="false" outlineLevel="0" max="7" min="7" style="0" width="4"/>
  </cols>
  <sheetData>
    <row r="1" customFormat="false" ht="36" hidden="false" customHeight="true" outlineLevel="0" collapsed="false">
      <c r="B1" s="1" t="s">
        <v>76</v>
      </c>
      <c r="C1" s="1"/>
      <c r="D1" s="1"/>
      <c r="E1" s="1"/>
      <c r="F1" s="1"/>
    </row>
    <row r="2" customFormat="false" ht="19.5" hidden="false" customHeight="true" outlineLevel="0" collapsed="false">
      <c r="B2" s="2" t="s">
        <v>77</v>
      </c>
      <c r="C2" s="2"/>
      <c r="D2" s="2"/>
      <c r="E2" s="2"/>
      <c r="F2" s="2"/>
    </row>
    <row r="3" customFormat="false" ht="9.75" hidden="false" customHeight="true" outlineLevel="0" collapsed="false"/>
    <row r="4" customFormat="false" ht="19.5" hidden="false" customHeight="true" outlineLevel="0" collapsed="false">
      <c r="B4" s="21" t="s">
        <v>78</v>
      </c>
      <c r="C4" s="21"/>
      <c r="D4" s="21"/>
      <c r="E4" s="21"/>
      <c r="F4" s="21"/>
    </row>
    <row r="5" customFormat="false" ht="18" hidden="false" customHeight="true" outlineLevel="0" collapsed="false">
      <c r="B5" s="22" t="s">
        <v>79</v>
      </c>
      <c r="C5" s="23" t="n">
        <v>115</v>
      </c>
      <c r="D5" s="24" t="s">
        <v>80</v>
      </c>
    </row>
    <row r="6" customFormat="false" ht="18" hidden="false" customHeight="true" outlineLevel="0" collapsed="false">
      <c r="B6" s="22" t="s">
        <v>81</v>
      </c>
      <c r="C6" s="25" t="n">
        <v>700</v>
      </c>
      <c r="D6" s="24" t="s">
        <v>82</v>
      </c>
    </row>
    <row r="7" customFormat="false" ht="18" hidden="false" customHeight="true" outlineLevel="0" collapsed="false">
      <c r="B7" s="22" t="s">
        <v>83</v>
      </c>
      <c r="C7" s="25" t="n">
        <v>1100</v>
      </c>
      <c r="D7" s="24" t="s">
        <v>84</v>
      </c>
    </row>
    <row r="8" customFormat="false" ht="18" hidden="false" customHeight="true" outlineLevel="0" collapsed="false">
      <c r="B8" s="22" t="s">
        <v>85</v>
      </c>
      <c r="C8" s="25" t="n">
        <v>1600</v>
      </c>
      <c r="D8" s="24" t="s">
        <v>86</v>
      </c>
    </row>
    <row r="9" customFormat="false" ht="18" hidden="false" customHeight="true" outlineLevel="0" collapsed="false">
      <c r="B9" s="22" t="s">
        <v>87</v>
      </c>
      <c r="C9" s="26" t="n">
        <v>2</v>
      </c>
      <c r="D9" s="24" t="s">
        <v>88</v>
      </c>
    </row>
    <row r="10" customFormat="false" ht="18" hidden="false" customHeight="true" outlineLevel="0" collapsed="false">
      <c r="B10" s="22" t="s">
        <v>89</v>
      </c>
      <c r="C10" s="27" t="n">
        <v>0.15</v>
      </c>
      <c r="D10" s="24" t="s">
        <v>90</v>
      </c>
    </row>
    <row r="11" customFormat="false" ht="18" hidden="false" customHeight="true" outlineLevel="0" collapsed="false">
      <c r="B11" s="22" t="s">
        <v>91</v>
      </c>
      <c r="C11" s="27" t="n">
        <v>0.13</v>
      </c>
      <c r="D11" s="24" t="s">
        <v>92</v>
      </c>
    </row>
    <row r="12" customFormat="false" ht="18" hidden="false" customHeight="true" outlineLevel="0" collapsed="false">
      <c r="B12" s="22" t="s">
        <v>93</v>
      </c>
      <c r="C12" s="27" t="n">
        <v>0.075</v>
      </c>
      <c r="D12" s="24" t="s">
        <v>94</v>
      </c>
    </row>
    <row r="13" customFormat="false" ht="7.5" hidden="false" customHeight="true" outlineLevel="0" collapsed="false"/>
    <row r="14" customFormat="false" ht="19.5" hidden="false" customHeight="true" outlineLevel="0" collapsed="false">
      <c r="B14" s="21" t="s">
        <v>95</v>
      </c>
      <c r="C14" s="21"/>
      <c r="D14" s="21"/>
      <c r="E14" s="21"/>
      <c r="F14" s="21"/>
    </row>
    <row r="15" customFormat="false" ht="18" hidden="false" customHeight="true" outlineLevel="0" collapsed="false">
      <c r="B15" s="22" t="s">
        <v>96</v>
      </c>
      <c r="C15" s="28" t="n">
        <f aca="false">CHOOSE(C9,C6,C7,C8)</f>
        <v>1100</v>
      </c>
    </row>
    <row r="16" customFormat="false" ht="18" hidden="false" customHeight="true" outlineLevel="0" collapsed="false">
      <c r="B16" s="18" t="s">
        <v>97</v>
      </c>
      <c r="C16" s="29" t="n">
        <f aca="false">C5*C15</f>
        <v>126500</v>
      </c>
    </row>
    <row r="17" customFormat="false" ht="18" hidden="false" customHeight="true" outlineLevel="0" collapsed="false">
      <c r="B17" s="18" t="s">
        <v>98</v>
      </c>
      <c r="C17" s="29" t="n">
        <f aca="false">C16*C11</f>
        <v>16445</v>
      </c>
    </row>
    <row r="18" customFormat="false" ht="18" hidden="false" customHeight="true" outlineLevel="0" collapsed="false">
      <c r="B18" s="18" t="s">
        <v>50</v>
      </c>
      <c r="C18" s="29" t="n">
        <f aca="false">C16*C12</f>
        <v>9487.5</v>
      </c>
    </row>
    <row r="19" customFormat="false" ht="18" hidden="false" customHeight="true" outlineLevel="0" collapsed="false">
      <c r="B19" s="30" t="s">
        <v>99</v>
      </c>
      <c r="C19" s="31" t="n">
        <f aca="false">C16+C17+C18</f>
        <v>152432.5</v>
      </c>
    </row>
    <row r="20" customFormat="false" ht="18" hidden="false" customHeight="true" outlineLevel="0" collapsed="false">
      <c r="B20" s="32" t="s">
        <v>100</v>
      </c>
      <c r="C20" s="33" t="n">
        <f aca="false">C19*C10</f>
        <v>22864.875</v>
      </c>
    </row>
    <row r="21" customFormat="false" ht="6" hidden="false" customHeight="true" outlineLevel="0" collapsed="false"/>
    <row r="22" customFormat="false" ht="25.5" hidden="false" customHeight="true" outlineLevel="0" collapsed="false">
      <c r="B22" s="34" t="s">
        <v>101</v>
      </c>
      <c r="C22" s="35" t="n">
        <f aca="false">C19+C20</f>
        <v>175297.375</v>
      </c>
      <c r="D22" s="36" t="s">
        <v>102</v>
      </c>
      <c r="E22" s="36"/>
      <c r="F22" s="36"/>
    </row>
    <row r="23" customFormat="false" ht="9.75" hidden="false" customHeight="true" outlineLevel="0" collapsed="false"/>
    <row r="24" customFormat="false" ht="19.5" hidden="false" customHeight="true" outlineLevel="0" collapsed="false">
      <c r="B24" s="21" t="s">
        <v>103</v>
      </c>
      <c r="C24" s="21"/>
      <c r="D24" s="21"/>
      <c r="E24" s="21"/>
      <c r="F24" s="21"/>
    </row>
    <row r="25" customFormat="false" ht="18" hidden="false" customHeight="true" outlineLevel="0" collapsed="false">
      <c r="B25" s="18" t="s">
        <v>104</v>
      </c>
      <c r="C25" s="29" t="n">
        <f aca="false">C16/C5</f>
        <v>1100</v>
      </c>
    </row>
    <row r="26" customFormat="false" ht="18" hidden="false" customHeight="true" outlineLevel="0" collapsed="false">
      <c r="B26" s="18" t="s">
        <v>105</v>
      </c>
      <c r="C26" s="29" t="n">
        <f aca="false">(C17+C18)/C5</f>
        <v>225.5</v>
      </c>
    </row>
    <row r="27" customFormat="false" ht="18" hidden="false" customHeight="true" outlineLevel="0" collapsed="false">
      <c r="B27" s="18" t="s">
        <v>106</v>
      </c>
      <c r="C27" s="29" t="n">
        <f aca="false">C20/C5</f>
        <v>198.825</v>
      </c>
    </row>
    <row r="28" customFormat="false" ht="18" hidden="false" customHeight="true" outlineLevel="0" collapsed="false">
      <c r="B28" s="37" t="s">
        <v>107</v>
      </c>
      <c r="C28" s="38" t="n">
        <f aca="false">C22/C5</f>
        <v>1524.325</v>
      </c>
    </row>
    <row r="29" customFormat="false" ht="9.75" hidden="false" customHeight="true" outlineLevel="0" collapsed="false"/>
    <row r="30" customFormat="false" ht="19.5" hidden="false" customHeight="true" outlineLevel="0" collapsed="false">
      <c r="B30" s="21" t="s">
        <v>108</v>
      </c>
      <c r="C30" s="21"/>
      <c r="D30" s="21"/>
      <c r="E30" s="21"/>
      <c r="F30" s="21"/>
    </row>
    <row r="31" customFormat="false" ht="18" hidden="false" customHeight="true" outlineLevel="0" collapsed="false">
      <c r="B31" s="22" t="s">
        <v>109</v>
      </c>
      <c r="C31" s="27" t="n">
        <v>0.19</v>
      </c>
      <c r="D31" s="24" t="s">
        <v>110</v>
      </c>
    </row>
    <row r="32" customFormat="false" ht="18" hidden="false" customHeight="true" outlineLevel="0" collapsed="false">
      <c r="B32" s="18" t="s">
        <v>111</v>
      </c>
      <c r="C32" s="29" t="n">
        <f aca="false">C22*C31</f>
        <v>33306.50125</v>
      </c>
    </row>
    <row r="33" customFormat="false" ht="18" hidden="false" customHeight="true" outlineLevel="0" collapsed="false">
      <c r="B33" s="37" t="s">
        <v>112</v>
      </c>
      <c r="C33" s="38" t="n">
        <f aca="false">C22*(1+C31)</f>
        <v>208603.87625</v>
      </c>
    </row>
    <row r="34" customFormat="false" ht="9.75" hidden="false" customHeight="true" outlineLevel="0" collapsed="false"/>
    <row r="35" customFormat="false" ht="19.5" hidden="false" customHeight="true" outlineLevel="0" collapsed="false">
      <c r="B35" s="21" t="s">
        <v>113</v>
      </c>
      <c r="C35" s="21"/>
      <c r="D35" s="21"/>
      <c r="E35" s="21"/>
      <c r="F35" s="21"/>
    </row>
    <row r="36" customFormat="false" ht="18" hidden="false" customHeight="true" outlineLevel="0" collapsed="false">
      <c r="B36" s="22" t="s">
        <v>114</v>
      </c>
      <c r="C36" s="27" t="n">
        <v>0.025</v>
      </c>
      <c r="D36" s="24" t="s">
        <v>115</v>
      </c>
    </row>
    <row r="37" customFormat="false" ht="18" hidden="false" customHeight="true" outlineLevel="0" collapsed="false">
      <c r="B37" s="39" t="s">
        <v>116</v>
      </c>
      <c r="C37" s="40" t="n">
        <f aca="false">C16*C36</f>
        <v>3162.5</v>
      </c>
    </row>
    <row r="38" customFormat="false" ht="18" hidden="false" customHeight="true" outlineLevel="0" collapsed="false">
      <c r="B38" s="37" t="s">
        <v>117</v>
      </c>
      <c r="C38" s="38" t="n">
        <f aca="false">C22-C37</f>
        <v>172134.875</v>
      </c>
    </row>
  </sheetData>
  <mergeCells count="8">
    <mergeCell ref="B1:F1"/>
    <mergeCell ref="B2:F2"/>
    <mergeCell ref="B4:F4"/>
    <mergeCell ref="B14:F14"/>
    <mergeCell ref="D22:F22"/>
    <mergeCell ref="B24:F24"/>
    <mergeCell ref="B30:F30"/>
    <mergeCell ref="B35:F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B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5" min="3" style="0" width="22"/>
    <col collapsed="false" customWidth="true" hidden="false" outlineLevel="0" max="6" min="6" style="0" width="20"/>
    <col collapsed="false" customWidth="true" hidden="false" outlineLevel="0" max="7" min="7" style="0" width="4"/>
  </cols>
  <sheetData>
    <row r="1" customFormat="false" ht="36" hidden="false" customHeight="true" outlineLevel="0" collapsed="false">
      <c r="B1" s="1" t="s">
        <v>118</v>
      </c>
      <c r="C1" s="1"/>
      <c r="D1" s="1"/>
      <c r="E1" s="1"/>
      <c r="F1" s="1"/>
    </row>
    <row r="2" customFormat="false" ht="19.5" hidden="false" customHeight="true" outlineLevel="0" collapsed="false">
      <c r="B2" s="2" t="s">
        <v>119</v>
      </c>
      <c r="C2" s="2"/>
      <c r="D2" s="2"/>
      <c r="E2" s="2"/>
      <c r="F2" s="2"/>
    </row>
    <row r="3" customFormat="false" ht="9.75" hidden="false" customHeight="true" outlineLevel="0" collapsed="false"/>
    <row r="4" customFormat="false" ht="19.5" hidden="false" customHeight="true" outlineLevel="0" collapsed="false">
      <c r="B4" s="41" t="s">
        <v>120</v>
      </c>
      <c r="C4" s="42" t="s">
        <v>121</v>
      </c>
      <c r="D4" s="42" t="s">
        <v>122</v>
      </c>
      <c r="E4" s="42" t="s">
        <v>123</v>
      </c>
      <c r="F4" s="42" t="s">
        <v>124</v>
      </c>
    </row>
    <row r="5" customFormat="false" ht="4.5" hidden="false" customHeight="true" outlineLevel="0" collapsed="false">
      <c r="B5" s="41"/>
      <c r="C5" s="41"/>
      <c r="D5" s="41"/>
      <c r="E5" s="41"/>
      <c r="F5" s="41"/>
    </row>
    <row r="6" customFormat="false" ht="18" hidden="false" customHeight="true" outlineLevel="0" collapsed="false">
      <c r="B6" s="43" t="s">
        <v>125</v>
      </c>
      <c r="C6" s="25" t="n">
        <v>20000</v>
      </c>
      <c r="D6" s="25" t="n">
        <v>18000</v>
      </c>
      <c r="E6" s="25" t="n">
        <v>32000</v>
      </c>
      <c r="F6" s="25" t="n">
        <v>7200</v>
      </c>
    </row>
    <row r="7" customFormat="false" ht="18" hidden="false" customHeight="true" outlineLevel="0" collapsed="false">
      <c r="B7" s="43" t="s">
        <v>126</v>
      </c>
      <c r="C7" s="25" t="n">
        <v>2000</v>
      </c>
      <c r="D7" s="25" t="n">
        <v>2500</v>
      </c>
      <c r="E7" s="25" t="n">
        <v>8000</v>
      </c>
      <c r="F7" s="25" t="n">
        <v>1000</v>
      </c>
    </row>
    <row r="8" customFormat="false" ht="18" hidden="false" customHeight="true" outlineLevel="0" collapsed="false">
      <c r="B8" s="43" t="s">
        <v>127</v>
      </c>
      <c r="C8" s="25" t="n">
        <v>800</v>
      </c>
      <c r="D8" s="25" t="n">
        <v>700</v>
      </c>
      <c r="E8" s="25" t="n">
        <v>1800</v>
      </c>
      <c r="F8" s="25" t="n">
        <v>300</v>
      </c>
    </row>
    <row r="9" customFormat="false" ht="18" hidden="false" customHeight="true" outlineLevel="0" collapsed="false">
      <c r="B9" s="43" t="s">
        <v>128</v>
      </c>
      <c r="C9" s="25" t="n">
        <v>400</v>
      </c>
      <c r="D9" s="25" t="n">
        <v>350</v>
      </c>
      <c r="E9" s="25" t="n">
        <v>600</v>
      </c>
      <c r="F9" s="25" t="n">
        <v>150</v>
      </c>
    </row>
    <row r="10" customFormat="false" ht="19.5" hidden="false" customHeight="true" outlineLevel="0" collapsed="false">
      <c r="B10" s="44" t="s">
        <v>129</v>
      </c>
      <c r="C10" s="45" t="n">
        <f aca="false">C6-C7</f>
        <v>18000</v>
      </c>
      <c r="D10" s="45" t="n">
        <f aca="false">D6-D7</f>
        <v>15500</v>
      </c>
      <c r="E10" s="45" t="n">
        <f aca="false">E6-E7</f>
        <v>24000</v>
      </c>
      <c r="F10" s="45" t="n">
        <f aca="false">F6-F7</f>
        <v>6200</v>
      </c>
    </row>
    <row r="11" customFormat="false" ht="19.5" hidden="false" customHeight="true" outlineLevel="0" collapsed="false">
      <c r="B11" s="44" t="s">
        <v>130</v>
      </c>
      <c r="C11" s="45" t="n">
        <f aca="false">C8+C9</f>
        <v>1200</v>
      </c>
      <c r="D11" s="45" t="n">
        <f aca="false">D8+D9</f>
        <v>1050</v>
      </c>
      <c r="E11" s="45" t="n">
        <f aca="false">E8+E9</f>
        <v>2400</v>
      </c>
      <c r="F11" s="45" t="n">
        <f aca="false">F8+F9</f>
        <v>450</v>
      </c>
    </row>
    <row r="12" customFormat="false" ht="21.75" hidden="false" customHeight="true" outlineLevel="0" collapsed="false">
      <c r="B12" s="44" t="s">
        <v>131</v>
      </c>
      <c r="C12" s="46" t="n">
        <f aca="false">C10/C11</f>
        <v>15</v>
      </c>
      <c r="D12" s="46" t="n">
        <f aca="false">D10/D11</f>
        <v>14.7619047619048</v>
      </c>
      <c r="E12" s="46" t="n">
        <f aca="false">E10/E11</f>
        <v>10</v>
      </c>
      <c r="F12" s="46" t="n">
        <f aca="false">F10/F11</f>
        <v>13.7777777777778</v>
      </c>
    </row>
    <row r="13" customFormat="false" ht="9.75" hidden="false" customHeight="true" outlineLevel="0" collapsed="false"/>
    <row r="14" customFormat="false" ht="21.75" hidden="false" customHeight="true" outlineLevel="0" collapsed="false">
      <c r="B14" s="47" t="s">
        <v>132</v>
      </c>
      <c r="C14" s="47"/>
      <c r="D14" s="47"/>
      <c r="E14" s="47"/>
      <c r="F14" s="47"/>
    </row>
    <row r="15" customFormat="false" ht="18" hidden="false" customHeight="true" outlineLevel="0" collapsed="false">
      <c r="B15" s="22" t="s">
        <v>133</v>
      </c>
      <c r="C15" s="48" t="str">
        <f aca="false">INDEX(C4:F4,MATCH(MIN(C12:F12),C12:F12,0))</f>
        <v>Heizung (Wärmepumpe)</v>
      </c>
    </row>
    <row r="16" customFormat="false" ht="18" hidden="false" customHeight="true" outlineLevel="0" collapsed="false">
      <c r="B16" s="22" t="s">
        <v>134</v>
      </c>
      <c r="C16" s="46" t="n">
        <f aca="false">MIN(C12:F12)</f>
        <v>10</v>
      </c>
    </row>
    <row r="17" customFormat="false" ht="18" hidden="false" customHeight="true" outlineLevel="0" collapsed="false">
      <c r="B17" s="22" t="s">
        <v>135</v>
      </c>
      <c r="C17" s="49" t="n">
        <f aca="false">SUM(C10:F10)</f>
        <v>63700</v>
      </c>
    </row>
  </sheetData>
  <mergeCells count="8">
    <mergeCell ref="B1:F1"/>
    <mergeCell ref="B2:F2"/>
    <mergeCell ref="B4:B5"/>
    <mergeCell ref="C4:C5"/>
    <mergeCell ref="D4:D5"/>
    <mergeCell ref="E4:E5"/>
    <mergeCell ref="F4:F5"/>
    <mergeCell ref="B14:F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B1:H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4" min="3" style="0" width="18"/>
    <col collapsed="false" customWidth="true" hidden="false" outlineLevel="0" max="6" min="5" style="0" width="16"/>
    <col collapsed="false" customWidth="true" hidden="false" outlineLevel="0" max="7" min="7" style="0" width="20"/>
    <col collapsed="false" customWidth="true" hidden="false" outlineLevel="0" max="8" min="8" style="0" width="30"/>
  </cols>
  <sheetData>
    <row r="1" customFormat="false" ht="36" hidden="false" customHeight="true" outlineLevel="0" collapsed="false">
      <c r="B1" s="1" t="s">
        <v>136</v>
      </c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B2" s="2" t="s">
        <v>137</v>
      </c>
      <c r="C2" s="2"/>
      <c r="D2" s="2"/>
      <c r="E2" s="2"/>
      <c r="F2" s="2"/>
      <c r="G2" s="2"/>
      <c r="H2" s="2"/>
    </row>
    <row r="3" customFormat="false" ht="7.5" hidden="false" customHeight="true" outlineLevel="0" collapsed="false"/>
    <row r="4" customFormat="false" ht="19.5" hidden="false" customHeight="true" outlineLevel="0" collapsed="false">
      <c r="B4" s="21" t="s">
        <v>138</v>
      </c>
      <c r="C4" s="21"/>
      <c r="D4" s="21"/>
      <c r="E4" s="21"/>
      <c r="F4" s="21"/>
    </row>
    <row r="5" customFormat="false" ht="18" hidden="false" customHeight="true" outlineLevel="0" collapsed="false">
      <c r="B5" s="22" t="s">
        <v>139</v>
      </c>
      <c r="C5" s="50" t="s">
        <v>140</v>
      </c>
    </row>
    <row r="6" customFormat="false" ht="18" hidden="false" customHeight="true" outlineLevel="0" collapsed="false">
      <c r="B6" s="22" t="s">
        <v>141</v>
      </c>
      <c r="C6" s="50" t="s">
        <v>142</v>
      </c>
    </row>
    <row r="7" customFormat="false" ht="18" hidden="false" customHeight="true" outlineLevel="0" collapsed="false">
      <c r="B7" s="22" t="s">
        <v>143</v>
      </c>
      <c r="C7" s="50" t="s">
        <v>144</v>
      </c>
    </row>
    <row r="8" customFormat="false" ht="18" hidden="false" customHeight="true" outlineLevel="0" collapsed="false">
      <c r="B8" s="22" t="s">
        <v>145</v>
      </c>
      <c r="C8" s="50" t="s">
        <v>146</v>
      </c>
    </row>
    <row r="9" customFormat="false" ht="7.5" hidden="false" customHeight="true" outlineLevel="0" collapsed="false"/>
    <row r="10" customFormat="false" ht="27.75" hidden="false" customHeight="true" outlineLevel="0" collapsed="false">
      <c r="B10" s="3" t="s">
        <v>147</v>
      </c>
      <c r="C10" s="3" t="s">
        <v>148</v>
      </c>
      <c r="D10" s="3" t="s">
        <v>149</v>
      </c>
      <c r="E10" s="3" t="s">
        <v>150</v>
      </c>
      <c r="F10" s="3" t="s">
        <v>151</v>
      </c>
      <c r="G10" s="3" t="s">
        <v>152</v>
      </c>
      <c r="H10" s="3" t="s">
        <v>153</v>
      </c>
    </row>
    <row r="11" customFormat="false" ht="18" hidden="false" customHeight="true" outlineLevel="0" collapsed="false">
      <c r="B11" s="4" t="s">
        <v>154</v>
      </c>
      <c r="C11" s="4"/>
      <c r="D11" s="4"/>
      <c r="E11" s="4"/>
      <c r="F11" s="4"/>
      <c r="G11" s="4"/>
      <c r="H11" s="4"/>
    </row>
    <row r="12" customFormat="false" ht="18" hidden="false" customHeight="true" outlineLevel="0" collapsed="false">
      <c r="B12" s="16" t="s">
        <v>10</v>
      </c>
      <c r="C12" s="25" t="n">
        <v>42000</v>
      </c>
      <c r="D12" s="25" t="n">
        <v>43500</v>
      </c>
      <c r="E12" s="45" t="n">
        <f aca="false">D12-C12</f>
        <v>1500</v>
      </c>
      <c r="F12" s="51" t="n">
        <f aca="false">IF(C12=0,"-",E12/C12)</f>
        <v>0.0357142857142857</v>
      </c>
      <c r="G12" s="52" t="s">
        <v>155</v>
      </c>
      <c r="H12" s="53"/>
    </row>
    <row r="13" customFormat="false" ht="18" hidden="false" customHeight="true" outlineLevel="0" collapsed="false">
      <c r="B13" s="18" t="s">
        <v>15</v>
      </c>
      <c r="C13" s="25" t="n">
        <v>28000</v>
      </c>
      <c r="D13" s="25" t="n">
        <v>0</v>
      </c>
      <c r="E13" s="29" t="n">
        <f aca="false">D13-C13</f>
        <v>-28000</v>
      </c>
      <c r="F13" s="54" t="n">
        <f aca="false">IF(C13=0,"-",E13/C13)</f>
        <v>-1</v>
      </c>
      <c r="G13" s="55" t="s">
        <v>156</v>
      </c>
      <c r="H13" s="56"/>
    </row>
    <row r="14" customFormat="false" ht="18" hidden="false" customHeight="true" outlineLevel="0" collapsed="false">
      <c r="B14" s="16" t="s">
        <v>19</v>
      </c>
      <c r="C14" s="25" t="n">
        <v>18000</v>
      </c>
      <c r="D14" s="25" t="n">
        <v>0</v>
      </c>
      <c r="E14" s="45" t="n">
        <f aca="false">D14-C14</f>
        <v>-18000</v>
      </c>
      <c r="F14" s="51" t="n">
        <f aca="false">IF(C14=0,"-",E14/C14)</f>
        <v>-1</v>
      </c>
      <c r="G14" s="57" t="s">
        <v>157</v>
      </c>
      <c r="H14" s="53"/>
    </row>
    <row r="15" customFormat="false" ht="18" hidden="false" customHeight="true" outlineLevel="0" collapsed="false">
      <c r="B15" s="4" t="s">
        <v>158</v>
      </c>
      <c r="C15" s="4"/>
      <c r="D15" s="4"/>
      <c r="E15" s="4"/>
      <c r="F15" s="4"/>
      <c r="G15" s="4"/>
      <c r="H15" s="4"/>
    </row>
    <row r="16" customFormat="false" ht="18" hidden="false" customHeight="true" outlineLevel="0" collapsed="false">
      <c r="B16" s="16" t="s">
        <v>159</v>
      </c>
      <c r="C16" s="25" t="n">
        <v>32000</v>
      </c>
      <c r="D16" s="25" t="n">
        <v>33200</v>
      </c>
      <c r="E16" s="45" t="n">
        <f aca="false">D16-C16</f>
        <v>1200</v>
      </c>
      <c r="F16" s="51" t="n">
        <f aca="false">IF(C16=0,"-",E16/C16)</f>
        <v>0.0375</v>
      </c>
      <c r="G16" s="52" t="s">
        <v>155</v>
      </c>
      <c r="H16" s="53"/>
    </row>
    <row r="17" customFormat="false" ht="18" hidden="false" customHeight="true" outlineLevel="0" collapsed="false">
      <c r="B17" s="18" t="s">
        <v>27</v>
      </c>
      <c r="C17" s="25" t="n">
        <v>12000</v>
      </c>
      <c r="D17" s="25" t="n">
        <v>0</v>
      </c>
      <c r="E17" s="29" t="n">
        <f aca="false">D17-C17</f>
        <v>-12000</v>
      </c>
      <c r="F17" s="54" t="n">
        <f aca="false">IF(C17=0,"-",E17/C17)</f>
        <v>-1</v>
      </c>
      <c r="G17" s="55" t="s">
        <v>156</v>
      </c>
      <c r="H17" s="56"/>
    </row>
    <row r="18" customFormat="false" ht="18" hidden="false" customHeight="true" outlineLevel="0" collapsed="false">
      <c r="B18" s="16" t="s">
        <v>31</v>
      </c>
      <c r="C18" s="25" t="n">
        <v>9500</v>
      </c>
      <c r="D18" s="25" t="n">
        <v>0</v>
      </c>
      <c r="E18" s="45" t="n">
        <f aca="false">D18-C18</f>
        <v>-9500</v>
      </c>
      <c r="F18" s="51" t="n">
        <f aca="false">IF(C18=0,"-",E18/C18)</f>
        <v>-1</v>
      </c>
      <c r="G18" s="57" t="s">
        <v>157</v>
      </c>
      <c r="H18" s="53"/>
    </row>
    <row r="19" customFormat="false" ht="18" hidden="false" customHeight="true" outlineLevel="0" collapsed="false">
      <c r="B19" s="4" t="s">
        <v>160</v>
      </c>
      <c r="C19" s="4"/>
      <c r="D19" s="4"/>
      <c r="E19" s="4"/>
      <c r="F19" s="4"/>
      <c r="G19" s="4"/>
      <c r="H19" s="4"/>
    </row>
    <row r="20" customFormat="false" ht="18" hidden="false" customHeight="true" outlineLevel="0" collapsed="false">
      <c r="B20" s="16" t="s">
        <v>38</v>
      </c>
      <c r="C20" s="25" t="n">
        <v>8500</v>
      </c>
      <c r="D20" s="25" t="n">
        <v>0</v>
      </c>
      <c r="E20" s="45" t="n">
        <f aca="false">D20-C20</f>
        <v>-8500</v>
      </c>
      <c r="F20" s="51" t="n">
        <f aca="false">IF(C20=0,"-",E20/C20)</f>
        <v>-1</v>
      </c>
      <c r="G20" s="57" t="s">
        <v>157</v>
      </c>
      <c r="H20" s="53"/>
    </row>
    <row r="21" customFormat="false" ht="18" hidden="false" customHeight="true" outlineLevel="0" collapsed="false">
      <c r="B21" s="18" t="s">
        <v>42</v>
      </c>
      <c r="C21" s="25" t="n">
        <v>5200</v>
      </c>
      <c r="D21" s="25" t="n">
        <v>0</v>
      </c>
      <c r="E21" s="29" t="n">
        <f aca="false">D21-C21</f>
        <v>-5200</v>
      </c>
      <c r="F21" s="54" t="n">
        <f aca="false">IF(C21=0,"-",E21/C21)</f>
        <v>-1</v>
      </c>
      <c r="G21" s="57" t="s">
        <v>157</v>
      </c>
      <c r="H21" s="56"/>
    </row>
    <row r="22" customFormat="false" ht="18" hidden="false" customHeight="true" outlineLevel="0" collapsed="false">
      <c r="B22" s="16" t="s">
        <v>161</v>
      </c>
      <c r="C22" s="25" t="n">
        <v>3800</v>
      </c>
      <c r="D22" s="25" t="n">
        <v>0</v>
      </c>
      <c r="E22" s="45" t="n">
        <f aca="false">D22-C22</f>
        <v>-3800</v>
      </c>
      <c r="F22" s="51" t="n">
        <f aca="false">IF(C22=0,"-",E22/C22)</f>
        <v>-1</v>
      </c>
      <c r="G22" s="57" t="s">
        <v>157</v>
      </c>
      <c r="H22" s="53"/>
    </row>
    <row r="23" customFormat="false" ht="18" hidden="false" customHeight="true" outlineLevel="0" collapsed="false">
      <c r="B23" s="4" t="s">
        <v>162</v>
      </c>
      <c r="C23" s="4"/>
      <c r="D23" s="4"/>
      <c r="E23" s="4"/>
      <c r="F23" s="4"/>
      <c r="G23" s="4"/>
      <c r="H23" s="4"/>
    </row>
    <row r="24" customFormat="false" ht="18" hidden="false" customHeight="true" outlineLevel="0" collapsed="false">
      <c r="B24" s="16" t="s">
        <v>163</v>
      </c>
      <c r="C24" s="25" t="n">
        <v>12000</v>
      </c>
      <c r="D24" s="25" t="n">
        <v>12000</v>
      </c>
      <c r="E24" s="45" t="n">
        <f aca="false">D24-C24</f>
        <v>0</v>
      </c>
      <c r="F24" s="51" t="n">
        <f aca="false">IF(C24=0,"-",E24/C24)</f>
        <v>0</v>
      </c>
      <c r="G24" s="52" t="s">
        <v>155</v>
      </c>
      <c r="H24" s="53"/>
    </row>
    <row r="25" customFormat="false" ht="18" hidden="false" customHeight="true" outlineLevel="0" collapsed="false">
      <c r="B25" s="18" t="s">
        <v>50</v>
      </c>
      <c r="C25" s="25" t="n">
        <v>7500</v>
      </c>
      <c r="D25" s="25" t="n">
        <v>6800</v>
      </c>
      <c r="E25" s="29" t="n">
        <f aca="false">D25-C25</f>
        <v>-700</v>
      </c>
      <c r="F25" s="54" t="n">
        <f aca="false">IF(C25=0,"-",E25/C25)</f>
        <v>-0.0933333333333333</v>
      </c>
      <c r="G25" s="52" t="s">
        <v>155</v>
      </c>
      <c r="H25" s="56"/>
    </row>
    <row r="26" customFormat="false" ht="18" hidden="false" customHeight="true" outlineLevel="0" collapsed="false">
      <c r="B26" s="16" t="s">
        <v>164</v>
      </c>
      <c r="C26" s="25" t="n">
        <v>20000</v>
      </c>
      <c r="D26" s="25" t="n">
        <v>0</v>
      </c>
      <c r="E26" s="45" t="n">
        <f aca="false">D26-C26</f>
        <v>-20000</v>
      </c>
      <c r="F26" s="51" t="n">
        <f aca="false">IF(C26=0,"-",E26/C26)</f>
        <v>-1</v>
      </c>
      <c r="G26" s="58" t="s">
        <v>165</v>
      </c>
      <c r="H26" s="53"/>
    </row>
    <row r="27" customFormat="false" ht="7.5" hidden="false" customHeight="true" outlineLevel="0" collapsed="false"/>
    <row r="28" customFormat="false" ht="24" hidden="false" customHeight="true" outlineLevel="0" collapsed="false">
      <c r="B28" s="34" t="s">
        <v>166</v>
      </c>
      <c r="C28" s="59" t="n">
        <f aca="false">SUM(C12:C26)</f>
        <v>198500</v>
      </c>
      <c r="D28" s="59" t="n">
        <f aca="false">SUM(D12:D26)</f>
        <v>95500</v>
      </c>
      <c r="E28" s="59" t="n">
        <f aca="false">SUM(E12:E26)</f>
        <v>-103000</v>
      </c>
      <c r="F28" s="60" t="n">
        <f aca="false">IF(C28=0,"-",E28/C28)</f>
        <v>-0.518891687657431</v>
      </c>
      <c r="G28" s="61"/>
      <c r="H28" s="61"/>
    </row>
  </sheetData>
  <mergeCells count="7">
    <mergeCell ref="B1:H1"/>
    <mergeCell ref="B2:H2"/>
    <mergeCell ref="B4:F4"/>
    <mergeCell ref="B11:H11"/>
    <mergeCell ref="B15:H15"/>
    <mergeCell ref="B19:H19"/>
    <mergeCell ref="B23:H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B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3" min="3" style="0" width="22"/>
    <col collapsed="false" customWidth="true" hidden="false" outlineLevel="0" max="4" min="4" style="0" width="20"/>
    <col collapsed="false" customWidth="true" hidden="false" outlineLevel="0" max="5" min="5" style="0" width="22"/>
    <col collapsed="false" customWidth="true" hidden="false" outlineLevel="0" max="6" min="6" style="0" width="4"/>
  </cols>
  <sheetData>
    <row r="1" customFormat="false" ht="36" hidden="false" customHeight="true" outlineLevel="0" collapsed="false">
      <c r="B1" s="1" t="s">
        <v>167</v>
      </c>
      <c r="C1" s="1"/>
      <c r="D1" s="1"/>
      <c r="E1" s="1"/>
    </row>
    <row r="2" customFormat="false" ht="19.5" hidden="false" customHeight="true" outlineLevel="0" collapsed="false">
      <c r="B2" s="2" t="s">
        <v>168</v>
      </c>
      <c r="C2" s="2"/>
      <c r="D2" s="2"/>
      <c r="E2" s="2"/>
    </row>
    <row r="3" customFormat="false" ht="9.75" hidden="false" customHeight="true" outlineLevel="0" collapsed="false"/>
    <row r="4" customFormat="false" ht="19.5" hidden="false" customHeight="true" outlineLevel="0" collapsed="false">
      <c r="B4" s="21" t="s">
        <v>169</v>
      </c>
      <c r="C4" s="21"/>
      <c r="D4" s="21"/>
      <c r="E4" s="21"/>
    </row>
    <row r="5" customFormat="false" ht="18" hidden="false" customHeight="true" outlineLevel="0" collapsed="false">
      <c r="B5" s="22" t="s">
        <v>170</v>
      </c>
      <c r="C5" s="25" t="n">
        <v>198000</v>
      </c>
      <c r="D5" s="24" t="s">
        <v>171</v>
      </c>
    </row>
    <row r="6" customFormat="false" ht="18" hidden="false" customHeight="true" outlineLevel="0" collapsed="false">
      <c r="B6" s="22" t="s">
        <v>109</v>
      </c>
      <c r="C6" s="27" t="n">
        <v>0.19</v>
      </c>
    </row>
    <row r="7" customFormat="false" ht="18" hidden="false" customHeight="true" outlineLevel="0" collapsed="false">
      <c r="B7" s="30" t="s">
        <v>172</v>
      </c>
      <c r="C7" s="62" t="n">
        <f aca="false">C5*(1+C6)</f>
        <v>235620</v>
      </c>
    </row>
    <row r="8" customFormat="false" ht="7.5" hidden="false" customHeight="true" outlineLevel="0" collapsed="false"/>
    <row r="9" customFormat="false" ht="19.5" hidden="false" customHeight="true" outlineLevel="0" collapsed="false">
      <c r="B9" s="21" t="s">
        <v>173</v>
      </c>
      <c r="C9" s="21"/>
      <c r="D9" s="21"/>
      <c r="E9" s="21"/>
    </row>
    <row r="10" customFormat="false" ht="18" hidden="false" customHeight="true" outlineLevel="0" collapsed="false">
      <c r="B10" s="22" t="s">
        <v>174</v>
      </c>
      <c r="C10" s="25" t="n">
        <v>50000</v>
      </c>
    </row>
    <row r="11" customFormat="false" ht="18" hidden="false" customHeight="true" outlineLevel="0" collapsed="false">
      <c r="B11" s="22" t="s">
        <v>175</v>
      </c>
      <c r="C11" s="25" t="n">
        <v>25000</v>
      </c>
      <c r="D11" s="24" t="s">
        <v>176</v>
      </c>
    </row>
    <row r="12" customFormat="false" ht="18" hidden="false" customHeight="true" outlineLevel="0" collapsed="false">
      <c r="B12" s="22" t="s">
        <v>177</v>
      </c>
      <c r="C12" s="25" t="n">
        <v>100000</v>
      </c>
    </row>
    <row r="13" customFormat="false" ht="18" hidden="false" customHeight="true" outlineLevel="0" collapsed="false">
      <c r="B13" s="30" t="s">
        <v>178</v>
      </c>
      <c r="C13" s="62" t="n">
        <f aca="false">C10+C11+C12</f>
        <v>175000</v>
      </c>
    </row>
    <row r="14" customFormat="false" ht="18" hidden="false" customHeight="true" outlineLevel="0" collapsed="false">
      <c r="B14" s="37" t="s">
        <v>179</v>
      </c>
      <c r="C14" s="49" t="n">
        <f aca="false">C13-C7</f>
        <v>-60620</v>
      </c>
    </row>
    <row r="15" customFormat="false" ht="18" hidden="false" customHeight="true" outlineLevel="0" collapsed="false">
      <c r="B15" s="16" t="s">
        <v>180</v>
      </c>
      <c r="C15" s="63" t="n">
        <f aca="false">C10/C7</f>
        <v>0.212206094559036</v>
      </c>
    </row>
    <row r="16" customFormat="false" ht="18" hidden="false" customHeight="true" outlineLevel="0" collapsed="false">
      <c r="B16" s="16" t="s">
        <v>181</v>
      </c>
      <c r="C16" s="63" t="n">
        <f aca="false">(C12)/C7</f>
        <v>0.424412189118072</v>
      </c>
    </row>
    <row r="17" customFormat="false" ht="7.5" hidden="false" customHeight="true" outlineLevel="0" collapsed="false"/>
    <row r="18" customFormat="false" ht="19.5" hidden="false" customHeight="true" outlineLevel="0" collapsed="false">
      <c r="B18" s="21" t="s">
        <v>182</v>
      </c>
      <c r="C18" s="21"/>
      <c r="D18" s="21"/>
      <c r="E18" s="21"/>
    </row>
    <row r="19" customFormat="false" ht="18" hidden="false" customHeight="true" outlineLevel="0" collapsed="false">
      <c r="B19" s="22" t="s">
        <v>183</v>
      </c>
      <c r="C19" s="27" t="n">
        <v>0.038</v>
      </c>
      <c r="D19" s="24" t="s">
        <v>184</v>
      </c>
    </row>
    <row r="20" customFormat="false" ht="18" hidden="false" customHeight="true" outlineLevel="0" collapsed="false">
      <c r="B20" s="22" t="s">
        <v>185</v>
      </c>
      <c r="C20" s="64" t="n">
        <v>15</v>
      </c>
    </row>
    <row r="21" customFormat="false" ht="18" hidden="false" customHeight="true" outlineLevel="0" collapsed="false">
      <c r="B21" s="16" t="s">
        <v>186</v>
      </c>
      <c r="C21" s="65" t="n">
        <f aca="false">C12*C19</f>
        <v>3800</v>
      </c>
    </row>
    <row r="22" customFormat="false" ht="18" hidden="false" customHeight="true" outlineLevel="0" collapsed="false">
      <c r="B22" s="16" t="s">
        <v>187</v>
      </c>
      <c r="C22" s="65" t="n">
        <f aca="false">C21*C20</f>
        <v>57000</v>
      </c>
    </row>
    <row r="23" customFormat="false" ht="7.5" hidden="false" customHeight="true" outlineLevel="0" collapsed="false"/>
    <row r="24" customFormat="false" ht="19.5" hidden="false" customHeight="true" outlineLevel="0" collapsed="false">
      <c r="B24" s="21" t="s">
        <v>188</v>
      </c>
      <c r="C24" s="21"/>
      <c r="D24" s="21"/>
      <c r="E24" s="21"/>
    </row>
    <row r="25" customFormat="false" ht="18" hidden="false" customHeight="true" outlineLevel="0" collapsed="false">
      <c r="B25" s="22" t="s">
        <v>189</v>
      </c>
      <c r="C25" s="25" t="n">
        <v>8000</v>
      </c>
      <c r="D25" s="24" t="s">
        <v>190</v>
      </c>
    </row>
    <row r="26" customFormat="false" ht="18" hidden="false" customHeight="true" outlineLevel="0" collapsed="false">
      <c r="B26" s="22" t="s">
        <v>191</v>
      </c>
      <c r="C26" s="27" t="n">
        <v>0.025</v>
      </c>
      <c r="D26" s="24" t="s">
        <v>192</v>
      </c>
    </row>
    <row r="27" customFormat="false" ht="18" hidden="false" customHeight="true" outlineLevel="0" collapsed="false">
      <c r="B27" s="39" t="s">
        <v>193</v>
      </c>
      <c r="C27" s="66" t="n">
        <f aca="false">C5*C26</f>
        <v>4950</v>
      </c>
    </row>
    <row r="28" customFormat="false" ht="18" hidden="false" customHeight="true" outlineLevel="0" collapsed="false">
      <c r="B28" s="16" t="s">
        <v>194</v>
      </c>
      <c r="C28" s="67" t="n">
        <f aca="false">ROUNDUP(C7/C25,0)</f>
        <v>30</v>
      </c>
    </row>
    <row r="29" customFormat="false" ht="7.5" hidden="false" customHeight="true" outlineLevel="0" collapsed="false"/>
    <row r="30" customFormat="false" ht="19.5" hidden="false" customHeight="true" outlineLevel="0" collapsed="false">
      <c r="B30" s="21" t="s">
        <v>195</v>
      </c>
      <c r="C30" s="21"/>
      <c r="D30" s="21"/>
      <c r="E30" s="21"/>
    </row>
    <row r="31" customFormat="false" ht="18" hidden="false" customHeight="true" outlineLevel="0" collapsed="false">
      <c r="B31" s="68" t="s">
        <v>196</v>
      </c>
      <c r="C31" s="69" t="n">
        <f aca="false">C5</f>
        <v>198000</v>
      </c>
    </row>
    <row r="32" customFormat="false" ht="18" hidden="false" customHeight="true" outlineLevel="0" collapsed="false">
      <c r="B32" s="18" t="s">
        <v>197</v>
      </c>
      <c r="C32" s="70" t="n">
        <f aca="false">C11</f>
        <v>25000</v>
      </c>
    </row>
    <row r="33" customFormat="false" ht="18" hidden="false" customHeight="true" outlineLevel="0" collapsed="false">
      <c r="B33" s="37" t="s">
        <v>198</v>
      </c>
      <c r="C33" s="49" t="n">
        <f aca="false">C5-C11</f>
        <v>173000</v>
      </c>
    </row>
    <row r="34" customFormat="false" ht="18" hidden="false" customHeight="true" outlineLevel="0" collapsed="false">
      <c r="B34" s="22" t="s">
        <v>199</v>
      </c>
      <c r="C34" s="71" t="s">
        <v>200</v>
      </c>
    </row>
  </sheetData>
  <mergeCells count="7">
    <mergeCell ref="B1:E1"/>
    <mergeCell ref="B2:E2"/>
    <mergeCell ref="B4:E4"/>
    <mergeCell ref="B9:E9"/>
    <mergeCell ref="B18:E18"/>
    <mergeCell ref="B24:E24"/>
    <mergeCell ref="B30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2026-04-15T07:28:05Z</dcterms:created>
  <dc:creator>openpyxl</dc:creator>
  <dc:description/>
  <dc:language>en-US</dc:language>
  <cp:lastModifiedBy/>
  <dcterms:modified xsi:type="dcterms:W3CDTF">2026-04-15T07:28:05Z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