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hdaten" sheetId="1" state="visible" r:id="rId2"/>
    <sheet name="Kennzahlen" sheetId="2" state="visible" r:id="rId3"/>
    <sheet name="Diagramme" sheetId="3" state="visible" r:id="rId4"/>
    <sheet name="Anleitu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<sst xmlns="http://schemas.openxmlformats.org/spreadsheetml/2006/main" count="278" uniqueCount="177">
  <si>
    <t xml:space="preserve">Statistik-Excel-Vorlage  |  Rohdaten</t>
  </si>
  <si>
    <t xml:space="preserve">Nur Rohdaten eintragen – keine Formeln in diesem Bereich. Spalte E (Wert) muss numerisch sein.</t>
  </si>
  <si>
    <t xml:space="preserve">ID</t>
  </si>
  <si>
    <t xml:space="preserve">Datum</t>
  </si>
  <si>
    <t xml:space="preserve">Kategorie</t>
  </si>
  <si>
    <t xml:space="preserve">Gruppe</t>
  </si>
  <si>
    <t xml:space="preserve">Wert</t>
  </si>
  <si>
    <t xml:space="preserve">Einheit</t>
  </si>
  <si>
    <t xml:space="preserve">Kommentar</t>
  </si>
  <si>
    <t xml:space="preserve">2024-01-01</t>
  </si>
  <si>
    <t xml:space="preserve">Produkt A</t>
  </si>
  <si>
    <t xml:space="preserve">Nord</t>
  </si>
  <si>
    <t xml:space="preserve">Stück</t>
  </si>
  <si>
    <t xml:space="preserve">2024-02-01</t>
  </si>
  <si>
    <t xml:space="preserve">Produkt B</t>
  </si>
  <si>
    <t xml:space="preserve">Süd</t>
  </si>
  <si>
    <t xml:space="preserve">2024-03-01</t>
  </si>
  <si>
    <t xml:space="preserve">Produkt C</t>
  </si>
  <si>
    <t xml:space="preserve">Ost</t>
  </si>
  <si>
    <t xml:space="preserve">2024-04-01</t>
  </si>
  <si>
    <t xml:space="preserve">West</t>
  </si>
  <si>
    <t xml:space="preserve">2024-05-01</t>
  </si>
  <si>
    <t xml:space="preserve">2024-06-01</t>
  </si>
  <si>
    <t xml:space="preserve">2024-07-01</t>
  </si>
  <si>
    <t xml:space="preserve">2024-08-01</t>
  </si>
  <si>
    <t xml:space="preserve">2024-09-01</t>
  </si>
  <si>
    <t xml:space="preserve">2024-10-01</t>
  </si>
  <si>
    <t xml:space="preserve">2024-11-01</t>
  </si>
  <si>
    <t xml:space="preserve">2024-12-01</t>
  </si>
  <si>
    <t xml:space="preserve">Hinweis: Stichproben-Standardabweichung (STABW.S) wird im Kennzahlen-Blatt verwendet. Für Grundgesamtheit: STABW.N verwenden.</t>
  </si>
  <si>
    <t xml:space="preserve">Statistik-Excel-Vorlage  |  Kennzahlen</t>
  </si>
  <si>
    <t xml:space="preserve">Alle Werte werden automatisch aus dem Blatt 'Rohdaten' berechnet – hier nichts manuell eingeben.</t>
  </si>
  <si>
    <t xml:space="preserve">Gesamtstatistik  –  Spalte E (Wert): Rohdaten!E4:E103</t>
  </si>
  <si>
    <t xml:space="preserve">Kennzahl</t>
  </si>
  <si>
    <t xml:space="preserve">Formel / Ergebnis</t>
  </si>
  <si>
    <t xml:space="preserve">Excel-Formel (Referenz)</t>
  </si>
  <si>
    <t xml:space="preserve">Beschreibung</t>
  </si>
  <si>
    <t xml:space="preserve">Anzahl (n)</t>
  </si>
  <si>
    <t xml:space="preserve">Zählt alle numerischen Einträge in der Stichprobe.</t>
  </si>
  <si>
    <t xml:space="preserve">Mittelwert (x̄)</t>
  </si>
  <si>
    <t xml:space="preserve">Arithmetisches Mittel. Sensitiv gegenüber Ausreißern.</t>
  </si>
  <si>
    <t xml:space="preserve">Median</t>
  </si>
  <si>
    <t xml:space="preserve">Mittlerer Wert – robust gegenüber Ausreißern.</t>
  </si>
  <si>
    <t xml:space="preserve">Minimum</t>
  </si>
  <si>
    <t xml:space="preserve">Kleinster beobachteter Wert.</t>
  </si>
  <si>
    <t xml:space="preserve">Maximum</t>
  </si>
  <si>
    <t xml:space="preserve">Größter beobachteter Wert.</t>
  </si>
  <si>
    <t xml:space="preserve">Spannweite</t>
  </si>
  <si>
    <t xml:space="preserve">Gesamte Breite der Daten (Max – Min).</t>
  </si>
  <si>
    <t xml:space="preserve">Standardabweichung</t>
  </si>
  <si>
    <t xml:space="preserve">Stichproben-Streuung (STDEV.S). Für Grundgesamtheit: STDEVP.</t>
  </si>
  <si>
    <t xml:space="preserve">Varianz</t>
  </si>
  <si>
    <t xml:space="preserve">Quadrat der Standardabweichung (Stichprobe).</t>
  </si>
  <si>
    <t xml:space="preserve">Variationskoeffizient</t>
  </si>
  <si>
    <t xml:space="preserve">Relative Streuung = Stabw / Mittelwert (dimensionslos).</t>
  </si>
  <si>
    <t xml:space="preserve">Summe</t>
  </si>
  <si>
    <t xml:space="preserve">Gesamtsumme aller numerischen Werte.</t>
  </si>
  <si>
    <t xml:space="preserve">1. Quartil (Q1)</t>
  </si>
  <si>
    <t xml:space="preserve">25 %-Quantil der sortierten Daten.</t>
  </si>
  <si>
    <t xml:space="preserve">3. Quartil (Q3)</t>
  </si>
  <si>
    <t xml:space="preserve">75 %-Quantil der sortierten Daten.</t>
  </si>
  <si>
    <t xml:space="preserve">Interquartilsabstand</t>
  </si>
  <si>
    <t xml:space="preserve">IQR = Q3 – Q1. Robustes Streuungsmaß.</t>
  </si>
  <si>
    <t xml:space="preserve">Plausibilitätscheck</t>
  </si>
  <si>
    <t xml:space="preserve">Prüfung</t>
  </si>
  <si>
    <t xml:space="preserve">Ergebnis</t>
  </si>
  <si>
    <t xml:space="preserve">Status</t>
  </si>
  <si>
    <t xml:space="preserve">Hinweis</t>
  </si>
  <si>
    <t xml:space="preserve">Anzahl &gt; 0?</t>
  </si>
  <si>
    <t xml:space="preserve">Mindestens ein Wert muss vorhanden sein.</t>
  </si>
  <si>
    <t xml:space="preserve">Min &lt; Mittelwert?</t>
  </si>
  <si>
    <t xml:space="preserve">Minimum sollte kleiner als der Mittelwert sein.</t>
  </si>
  <si>
    <t xml:space="preserve">Max &gt; Mittelwert?</t>
  </si>
  <si>
    <t xml:space="preserve">Maximum sollte größer als der Mittelwert sein.</t>
  </si>
  <si>
    <t xml:space="preserve">Mittelwert ~ Median?</t>
  </si>
  <si>
    <t xml:space="preserve">Zeigt, ob die Verteilung annähernd symmetrisch ist.</t>
  </si>
  <si>
    <t xml:space="preserve">Gruppenstatistik nach Kategorie  (MITTELWERTWENN / ZÄHLENWENN)</t>
  </si>
  <si>
    <t xml:space="preserve">Anzahl</t>
  </si>
  <si>
    <t xml:space="preserve">Mittelwert</t>
  </si>
  <si>
    <t xml:space="preserve">Min</t>
  </si>
  <si>
    <t xml:space="preserve">Max</t>
  </si>
  <si>
    <t xml:space="preserve">Gruppenstatistik nach Gruppe  (Nord / Süd / Ost / West)</t>
  </si>
  <si>
    <t xml:space="preserve">Farblegende:  Blau = manuelle Eingabe (Rohdaten)  |  Grün = Formel mit Blatt-Verknüpfung  |  Schwarz = interne Formel</t>
  </si>
  <si>
    <t xml:space="preserve">Statistik-Excel-Vorlage  |  Diagramme &amp; Visualisierungen</t>
  </si>
  <si>
    <t xml:space="preserve">Diagramme werden automatisch aus Kennzahlen und Rohdaten aktualisiert.</t>
  </si>
  <si>
    <t xml:space="preserve">Kategorienvergleich – Mittelwert</t>
  </si>
  <si>
    <t xml:space="preserve">Monatswerte – Zeitreihe</t>
  </si>
  <si>
    <t xml:space="preserve">Monat</t>
  </si>
  <si>
    <t xml:space="preserve">Ø Wert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</si>
  <si>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</si>
  <si>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</si>
  <si>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</si>
  <si>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</si>
  <si>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</si>
  <si>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</si>
  <si>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</si>
  <si>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</si>
  <si>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</si>
  <si>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</si>
  <si>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</si>
  <si>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</si>
  <si>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Statistik-Excel-Vorlage  |  Anleitung &amp; Aufbau</t>
  </si>
  <si>
    <t xml:space="preserve">Schritt-für-Schritt-Anleitung zur Verwendung dieser Vorlage</t>
  </si>
  <si>
    <t xml:space="preserve">Anleitung in 7 Schritten</t>
  </si>
  <si>
    <t xml:space="preserve">#</t>
  </si>
  <si>
    <t xml:space="preserve">Schritt</t>
  </si>
  <si>
    <t xml:space="preserve">1</t>
  </si>
  <si>
    <t xml:space="preserve">Rohdaten eintragen</t>
  </si>
  <si>
    <t xml:space="preserve">Öffnen Sie das Blatt 'Rohdaten'. Tragen Sie Ihre Werte in die Spalten ID, Datum, Kategorie, Gruppe und Wert ein. Keine Formeln in diesem Bereich.</t>
  </si>
  <si>
    <t xml:space="preserve">Bis zu 100 Zeilen (E4:E103) voreingestellt.</t>
  </si>
  <si>
    <t xml:space="preserve">2</t>
  </si>
  <si>
    <t xml:space="preserve">Kennzahlen prüfen</t>
  </si>
  <si>
    <t xml:space="preserve">Wechseln Sie zum Blatt 'Kennzahlen'. Alle Formeln aktualisieren sich automatisch. Prüfen Sie den Plausibilitätscheck-Bereich.</t>
  </si>
  <si>
    <t xml:space="preserve">Keine Eingaben nötig – alles automatisch.</t>
  </si>
  <si>
    <t xml:space="preserve">3</t>
  </si>
  <si>
    <t xml:space="preserve">Diagramme ansehen</t>
  </si>
  <si>
    <t xml:space="preserve">Das Blatt 'Diagramme' zeigt Säulen-, Linien- und Vergleichsdiagramme. Diese werden bei neuen Daten automatisch neu berechnet.</t>
  </si>
  <si>
    <t xml:space="preserve">3 Diagrammtypen vorbereitet.</t>
  </si>
  <si>
    <t xml:space="preserve">4</t>
  </si>
  <si>
    <t xml:space="preserve">Datenbereich erweitern</t>
  </si>
  <si>
    <t xml:space="preserve">Bei mehr als 100 Datensätzen passen Sie die Formelbereiche im Kennzahlen-Blatt an (z. B. E4:E203) und ziehen Sie die Tabelle im Rohdaten-Blatt herunter.</t>
  </si>
  <si>
    <t xml:space="preserve">Formeln auf neuen Bereich anpassen.</t>
  </si>
  <si>
    <t xml:space="preserve">5</t>
  </si>
  <si>
    <t xml:space="preserve">Einheiten prüfen</t>
  </si>
  <si>
    <t xml:space="preserve">Nie verschiedene Einheiten (EUR, %, Stück) in Spalte E mischen. Bei verschiedenen Einheiten separate Vorlagen verwenden.</t>
  </si>
  <si>
    <t xml:space="preserve">Tipp: Einheit in Spalte F dokumentieren.</t>
  </si>
  <si>
    <t xml:space="preserve">6</t>
  </si>
  <si>
    <t xml:space="preserve">Stichprobe vs. Grundgesamtheit</t>
  </si>
  <si>
    <t xml:space="preserve">STABW.S = Stichproben-Standardabweichung (n-1 im Nenner).
STABW.N = Grundgesamtheit (n im Nenner).
Für die meisten Analysen ist STABW.S korrekt.</t>
  </si>
  <si>
    <t xml:space="preserve">Kennzahlen-Blatt: Formeln anpassen.</t>
  </si>
  <si>
    <t xml:space="preserve">7</t>
  </si>
  <si>
    <t xml:space="preserve">Gruppen vergleichen</t>
  </si>
  <si>
    <t xml:space="preserve">Ergänzen Sie bei Bedarf weitere Kategorien in Spalte C oder D. Die MITTELWERTWENN-Formeln im Kennzahlen-Blatt passen Sie dann auf neue Kategorienamen an.</t>
  </si>
  <si>
    <t xml:space="preserve">PivotTable für erweiterte Analysen.</t>
  </si>
  <si>
    <t xml:space="preserve">Formelreferenz (Deutsch / Englisch)</t>
  </si>
  <si>
    <t xml:space="preserve">Funktion (DE)</t>
  </si>
  <si>
    <t xml:space="preserve">Syntax</t>
  </si>
  <si>
    <t xml:space="preserve">Bedeutung</t>
  </si>
  <si>
    <t xml:space="preserve">COUNT / ANZAHL</t>
  </si>
  <si>
    <t xml:space="preserve">COUNT(range)</t>
  </si>
  <si>
    <t xml:space="preserve">Zählt numerische Werte</t>
  </si>
  <si>
    <t xml:space="preserve">AVERAGE / MITTELWERT</t>
  </si>
  <si>
    <t xml:space="preserve">AVERAGE(range)</t>
  </si>
  <si>
    <t xml:space="preserve">Arithmetisches Mittel</t>
  </si>
  <si>
    <t xml:space="preserve">MEDIAN</t>
  </si>
  <si>
    <t xml:space="preserve">MEDIAN(range)</t>
  </si>
  <si>
    <t xml:space="preserve">Mittlerer Wert (robust)</t>
  </si>
  <si>
    <t xml:space="preserve">MIN / MAX</t>
  </si>
  <si>
    <t xml:space="preserve">MIN(range) / MAX(range)</t>
  </si>
  <si>
    <t xml:space="preserve">Minimum / Maximum</t>
  </si>
  <si>
    <t xml:space="preserve">STDEV / STABW.S</t>
  </si>
  <si>
    <t xml:space="preserve">STDEV(range)</t>
  </si>
  <si>
    <t xml:space="preserve">Stichproben-Streuung</t>
  </si>
  <si>
    <t xml:space="preserve">STDEVP / STABW.N</t>
  </si>
  <si>
    <t xml:space="preserve">STDEVP(range)</t>
  </si>
  <si>
    <t xml:space="preserve">Grundgesamtheits-Streuung</t>
  </si>
  <si>
    <t xml:space="preserve">QUARTILE</t>
  </si>
  <si>
    <t xml:space="preserve">QUARTILE(range,1)</t>
  </si>
  <si>
    <t xml:space="preserve">AVERAGEIF / MITTELWERTWENN</t>
  </si>
  <si>
    <t xml:space="preserve">AVERAGEIF(crit_range,crit,val_range)</t>
  </si>
  <si>
    <t xml:space="preserve">Bedingter Mittelwert</t>
  </si>
  <si>
    <t xml:space="preserve">COUNTIF / ZAHLENWENN</t>
  </si>
  <si>
    <t xml:space="preserve">COUNTIF(range,criterion)</t>
  </si>
  <si>
    <t xml:space="preserve">Bedingtes Zählen</t>
  </si>
  <si>
    <t xml:space="preserve">MINIFS / MINWENNS</t>
  </si>
  <si>
    <t xml:space="preserve">MINIFS(min_range,crit_range,crit)</t>
  </si>
  <si>
    <t xml:space="preserve">Bedingtes Minimum</t>
  </si>
  <si>
    <t xml:space="preserve">Englische Entsprechungen:  COUNT · AVERAGE · MEDIAN · MIN · MAX · STDEV.S · STDEV.P · QUARTILE · AVERAGEIF · COUNTIF · MINIFS · MAXIFS</t>
  </si>
  <si>
    <t xml:space="preserve">Farblegende</t>
  </si>
  <si>
    <t xml:space="preserve">Blau (Text)</t>
  </si>
  <si>
    <t xml:space="preserve">Manuelle Eingabewerte (Rohdaten-Blatt)</t>
  </si>
  <si>
    <t xml:space="preserve">Grün (Text)</t>
  </si>
  <si>
    <t xml:space="preserve">Formeln mit Verknüpfung zu anderem Blatt</t>
  </si>
  <si>
    <t xml:space="preserve">Schwarz (Text)</t>
  </si>
  <si>
    <t xml:space="preserve">Interne Berechnungsformeln</t>
  </si>
  <si>
    <t xml:space="preserve">Hellblau (BG)</t>
  </si>
  <si>
    <t xml:space="preserve">Wechselnde Zeilenfärbung (bessere Lesbarkeit)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</si>
</sst>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#,##0.0"/>
    <numFmt numFmtId="167" formatCode="#,##0.00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6400"/>
      <name val="Arial"/>
      <family val="0"/>
      <charset val="1"/>
    </font>
    <font>
      <sz val="9"/>
      <color rgb="FF555555"/>
      <name val="Arial"/>
      <family val="0"/>
      <charset val="1"/>
    </font>
    <font>
      <sz val="9"/>
      <color rgb="FF444444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sz val="10"/>
      <color rgb="FFFFFFFF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sz val="9"/>
      <color rgb="FF2471A3"/>
      <name val="Courier New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6400"/>
      <name val="Arial"/>
      <family val="0"/>
      <charset val="1"/>
    </font>
    <font>
      <b val="true"/>
      <sz val="10"/>
      <color rgb="FFD6E4F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444444"/>
      </patternFill>
    </fill>
    <fill>
      <patternFill patternType="solid">
        <fgColor rgb="FF2E75B6"/>
        <bgColor rgb="FF2471A3"/>
      </patternFill>
    </fill>
    <fill>
      <patternFill patternType="solid">
        <fgColor rgb="FFD6E4F0"/>
        <bgColor rgb="FFD9D9D9"/>
      </patternFill>
    </fill>
    <fill>
      <patternFill patternType="solid">
        <fgColor rgb="FFFFFFFF"/>
        <bgColor rgb="FFF9F9F9"/>
      </patternFill>
    </fill>
    <fill>
      <patternFill patternType="solid">
        <fgColor rgb="FF2471A3"/>
        <bgColor rgb="FF2E75B6"/>
      </patternFill>
    </fill>
    <fill>
      <patternFill patternType="solid">
        <fgColor rgb="FFF2F2F2"/>
        <bgColor rgb="FFF9F9F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DB5BD"/>
      </left>
      <right style="thin">
        <color rgb="FFADB5BD"/>
      </right>
      <top style="thin">
        <color rgb="FFADB5BD"/>
      </top>
      <bottom style="thin">
        <color rgb="FFADB5BD"/>
      </bottom>
      <diagonal/>
    </border>
    <border diagonalUp="false" diagonalDown="false">
      <left style="thin">
        <color rgb="FFADB5BD"/>
      </left>
      <right/>
      <top style="thin">
        <color rgb="FFADB5BD"/>
      </top>
      <bottom style="thin">
        <color rgb="FFADB5B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666666"/>
      <rgbColor rgb="FF800080"/>
      <rgbColor rgb="FF4F81BD"/>
      <rgbColor rgb="FFADB5BD"/>
      <rgbColor rgb="FF878787"/>
      <rgbColor rgb="FF9999FF"/>
      <rgbColor rgb="FFC0504D"/>
      <rgbColor rgb="FFF9F9F9"/>
      <rgbColor rgb="FFD6E4F0"/>
      <rgbColor rgb="FF660066"/>
      <rgbColor rgb="FFFF8080"/>
      <rgbColor rgb="FF2471A3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BBB59"/>
      <rgbColor rgb="FFFFCC00"/>
      <rgbColor rgb="FFFF9900"/>
      <rgbColor rgb="FFFF6600"/>
      <rgbColor rgb="FF8064A2"/>
      <rgbColor rgb="FF888888"/>
      <rgbColor rgb="FF1F3864"/>
      <rgbColor rgb="FF4A7EBB"/>
      <rgbColor rgb="FF003300"/>
      <rgbColor rgb="FF333300"/>
      <rgbColor rgb="FF993300"/>
      <rgbColor rgb="FF993366"/>
      <rgbColor rgb="FF555555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Mittelwert nach Kategorie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Diagramme!B4</c:f>
              <c:strCache>
                <c:ptCount val="1"/>
                <c:pt idx="0">
                  <c:v>Mittelwert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Diagramme!$A$5:$A$7</c:f>
              <c:strCache>
                <c:ptCount val="3"/>
                <c:pt idx="0">
                  <c:v>Produkt A</c:v>
                </c:pt>
                <c:pt idx="1">
                  <c:v>Produkt B</c:v>
                </c:pt>
                <c:pt idx="2">
                  <c:v>Produkt C</c:v>
                </c:pt>
              </c:strCache>
            </c:strRef>
          </c:cat>
          <c:val>
            <c:numRef>
              <c:f>Diagramme!$B$5:$B$7</c:f>
              <c:numCache>
                <c:formatCode>General</c:formatCode>
                <c:ptCount val="3"/>
                <c:pt idx="0">
                  <c:v>140.442857142857</c:v>
                </c:pt>
                <c:pt idx="1">
                  <c:v>92.6571428571429</c:v>
                </c:pt>
                <c:pt idx="2">
                  <c:v>153.95</c:v>
                </c:pt>
              </c:numCache>
            </c:numRef>
          </c:val>
        </c:ser>
        <c:gapWidth val="150"/>
        <c:overlap val="0"/>
        <c:axId val="31184800"/>
        <c:axId val="88898176"/>
      </c:barChart>
      <c:catAx>
        <c:axId val="3118480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Kategorie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898176"/>
        <c:crosses val="autoZero"/>
        <c:auto val="1"/>
        <c:lblAlgn val="ctr"/>
        <c:lblOffset val="100"/>
        <c:noMultiLvlLbl val="0"/>
      </c:catAx>
      <c:valAx>
        <c:axId val="8889817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Durchschnittswert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118480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Monatliche Durchschnittswerte 2024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Diagramme!G4</c:f>
              <c:strCache>
                <c:ptCount val="1"/>
                <c:pt idx="0">
                  <c:v>Ø Wert</c:v>
                </c:pt>
              </c:strCache>
            </c:strRef>
          </c:tx>
          <c:spPr>
            <a:solidFill>
              <a:srgbClr val="4a7ebb"/>
            </a:solidFill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Diagramme!$E$5:$E$16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Diagramme!$G$5:$G$16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8702867"/>
        <c:axId val="29820698"/>
      </c:lineChart>
      <c:catAx>
        <c:axId val="2870286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9820698"/>
        <c:crosses val="autoZero"/>
        <c:auto val="1"/>
        <c:lblAlgn val="ctr"/>
        <c:lblOffset val="100"/>
        <c:noMultiLvlLbl val="0"/>
      </c:catAx>
      <c:valAx>
        <c:axId val="2982069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Ø Wert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70286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Mittelwert: Kategorie × Gruppe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Diagramme!L4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Diagramme!$K$5:$K$7</c:f>
              <c:strCache>
                <c:ptCount val="3"/>
                <c:pt idx="0">
                  <c:v>Produkt A</c:v>
                </c:pt>
                <c:pt idx="1">
                  <c:v>Produkt B</c:v>
                </c:pt>
                <c:pt idx="2">
                  <c:v>Produkt C</c:v>
                </c:pt>
              </c:strCache>
            </c:strRef>
          </c:cat>
          <c:val>
            <c:numRef>
              <c:f>Diagramme!$L$5:$L$7</c:f>
              <c:numCache>
                <c:formatCode>General</c:formatCode>
                <c:ptCount val="3"/>
                <c:pt idx="0">
                  <c:v>116.6</c:v>
                </c:pt>
                <c:pt idx="1">
                  <c:v>145.7</c:v>
                </c:pt>
                <c:pt idx="2">
                  <c:v>134.4</c:v>
                </c:pt>
              </c:numCache>
            </c:numRef>
          </c:val>
        </c:ser>
        <c:ser>
          <c:idx val="1"/>
          <c:order val="1"/>
          <c:tx>
            <c:strRef>
              <c:f>Diagramme!M4</c:f>
              <c:strCache>
                <c:ptCount val="1"/>
                <c:pt idx="0">
                  <c:v>Süd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Diagramme!$K$5:$K$7</c:f>
              <c:strCache>
                <c:ptCount val="3"/>
                <c:pt idx="0">
                  <c:v>Produkt A</c:v>
                </c:pt>
                <c:pt idx="1">
                  <c:v>Produkt B</c:v>
                </c:pt>
                <c:pt idx="2">
                  <c:v>Produkt C</c:v>
                </c:pt>
              </c:strCache>
            </c:strRef>
          </c:cat>
          <c:val>
            <c:numRef>
              <c:f>Diagramme!$M$5:$M$7</c:f>
              <c:numCache>
                <c:formatCode>General</c:formatCode>
                <c:ptCount val="3"/>
                <c:pt idx="0">
                  <c:v>56</c:v>
                </c:pt>
                <c:pt idx="1">
                  <c:v>72.4</c:v>
                </c:pt>
                <c:pt idx="2">
                  <c:v>176.6</c:v>
                </c:pt>
              </c:numCache>
            </c:numRef>
          </c:val>
        </c:ser>
        <c:ser>
          <c:idx val="2"/>
          <c:order val="2"/>
          <c:tx>
            <c:strRef>
              <c:f>Diagramme!N4</c:f>
              <c:strCache>
                <c:ptCount val="1"/>
                <c:pt idx="0">
                  <c:v>Ost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Diagramme!$K$5:$K$7</c:f>
              <c:strCache>
                <c:ptCount val="3"/>
                <c:pt idx="0">
                  <c:v>Produkt A</c:v>
                </c:pt>
                <c:pt idx="1">
                  <c:v>Produkt B</c:v>
                </c:pt>
                <c:pt idx="2">
                  <c:v>Produkt C</c:v>
                </c:pt>
              </c:strCache>
            </c:strRef>
          </c:cat>
          <c:val>
            <c:numRef>
              <c:f>Diagramme!$N$5:$N$7</c:f>
              <c:numCache>
                <c:formatCode>General</c:formatCode>
                <c:ptCount val="3"/>
                <c:pt idx="0">
                  <c:v>220.15</c:v>
                </c:pt>
                <c:pt idx="1">
                  <c:v>93.7</c:v>
                </c:pt>
                <c:pt idx="2">
                  <c:v>142.5</c:v>
                </c:pt>
              </c:numCache>
            </c:numRef>
          </c:val>
        </c:ser>
        <c:ser>
          <c:idx val="3"/>
          <c:order val="3"/>
          <c:tx>
            <c:strRef>
              <c:f>Diagramme!O4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Diagramme!$K$5:$K$7</c:f>
              <c:strCache>
                <c:ptCount val="3"/>
                <c:pt idx="0">
                  <c:v>Produkt A</c:v>
                </c:pt>
                <c:pt idx="1">
                  <c:v>Produkt B</c:v>
                </c:pt>
                <c:pt idx="2">
                  <c:v>Produkt C</c:v>
                </c:pt>
              </c:strCache>
            </c:strRef>
          </c:cat>
          <c:val>
            <c:numRef>
              <c:f>Diagramme!$O$5:$O$7</c:f>
              <c:numCache>
                <c:formatCode>General</c:formatCode>
                <c:ptCount val="3"/>
                <c:pt idx="0">
                  <c:v>126.8</c:v>
                </c:pt>
                <c:pt idx="1">
                  <c:v>59.35</c:v>
                </c:pt>
                <c:pt idx="2">
                  <c:v>151.1</c:v>
                </c:pt>
              </c:numCache>
            </c:numRef>
          </c:val>
        </c:ser>
        <c:gapWidth val="150"/>
        <c:overlap val="0"/>
        <c:axId val="89888658"/>
        <c:axId val="47991895"/>
      </c:barChart>
      <c:catAx>
        <c:axId val="8988865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7991895"/>
        <c:crosses val="autoZero"/>
        <c:auto val="1"/>
        <c:lblAlgn val="ctr"/>
        <c:lblOffset val="100"/>
        <c:noMultiLvlLbl val="0"/>
      </c:catAx>
      <c:valAx>
        <c:axId val="4799189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Ø Wert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988865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</xdr:row>
      <xdr:rowOff>0</xdr:rowOff>
    </xdr:from>
    <xdr:to>
      <xdr:col>5</xdr:col>
      <xdr:colOff>22320</xdr:colOff>
      <xdr:row>31</xdr:row>
      <xdr:rowOff>128880</xdr:rowOff>
    </xdr:to>
    <xdr:graphicFrame>
      <xdr:nvGraphicFramePr>
        <xdr:cNvPr id="0" name="Chart 1"/>
        <xdr:cNvGraphicFramePr/>
      </xdr:nvGraphicFramePr>
      <xdr:xfrm>
        <a:off x="0" y="1943280"/>
        <a:ext cx="575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9</xdr:row>
      <xdr:rowOff>0</xdr:rowOff>
    </xdr:from>
    <xdr:to>
      <xdr:col>13</xdr:col>
      <xdr:colOff>22320</xdr:colOff>
      <xdr:row>31</xdr:row>
      <xdr:rowOff>128880</xdr:rowOff>
    </xdr:to>
    <xdr:graphicFrame>
      <xdr:nvGraphicFramePr>
        <xdr:cNvPr id="1" name="Chart 2"/>
        <xdr:cNvGraphicFramePr/>
      </xdr:nvGraphicFramePr>
      <xdr:xfrm>
        <a:off x="8985240" y="1943280"/>
        <a:ext cx="575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29</xdr:row>
      <xdr:rowOff>0</xdr:rowOff>
    </xdr:from>
    <xdr:to>
      <xdr:col>5</xdr:col>
      <xdr:colOff>742320</xdr:colOff>
      <xdr:row>51</xdr:row>
      <xdr:rowOff>128520</xdr:rowOff>
    </xdr:to>
    <xdr:graphicFrame>
      <xdr:nvGraphicFramePr>
        <xdr:cNvPr id="2" name="Chart 3"/>
        <xdr:cNvGraphicFramePr/>
      </xdr:nvGraphicFramePr>
      <xdr:xfrm>
        <a:off x="0" y="5753160"/>
        <a:ext cx="647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G10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4"/>
    <col collapsed="false" customWidth="true" hidden="false" outlineLevel="0" max="3" min="3" style="0" width="18"/>
    <col collapsed="false" customWidth="true" hidden="false" outlineLevel="0" max="4" min="4" style="0" width="16"/>
    <col collapsed="false" customWidth="true" hidden="false" outlineLevel="0" max="6" min="5" style="0" width="12"/>
    <col collapsed="false" customWidth="true" hidden="false" outlineLevel="0" max="7" min="7" style="0" width="30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1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15" hidden="false" customHeight="false" outlineLevel="0" collapsed="false">
      <c r="A4" s="4" t="n">
        <v>1</v>
      </c>
      <c r="B4" s="5" t="s">
        <v>9</v>
      </c>
      <c r="C4" s="4" t="s">
        <v>10</v>
      </c>
      <c r="D4" s="4" t="s">
        <v>11</v>
      </c>
      <c r="E4" s="6" t="n">
        <v>177.9</v>
      </c>
      <c r="F4" s="4" t="s">
        <v>12</v>
      </c>
      <c r="G4" s="7"/>
    </row>
    <row r="5" customFormat="false" ht="15" hidden="false" customHeight="false" outlineLevel="0" collapsed="false">
      <c r="A5" s="8" t="n">
        <v>2</v>
      </c>
      <c r="B5" s="9" t="s">
        <v>13</v>
      </c>
      <c r="C5" s="8" t="s">
        <v>14</v>
      </c>
      <c r="D5" s="8" t="s">
        <v>15</v>
      </c>
      <c r="E5" s="10" t="n">
        <v>55</v>
      </c>
      <c r="F5" s="8" t="s">
        <v>12</v>
      </c>
      <c r="G5" s="11"/>
    </row>
    <row r="6" customFormat="false" ht="15" hidden="false" customHeight="false" outlineLevel="0" collapsed="false">
      <c r="A6" s="4" t="n">
        <v>3</v>
      </c>
      <c r="B6" s="5" t="s">
        <v>16</v>
      </c>
      <c r="C6" s="4" t="s">
        <v>17</v>
      </c>
      <c r="D6" s="4" t="s">
        <v>18</v>
      </c>
      <c r="E6" s="6" t="n">
        <v>105</v>
      </c>
      <c r="F6" s="4" t="s">
        <v>12</v>
      </c>
      <c r="G6" s="7"/>
    </row>
    <row r="7" customFormat="false" ht="15" hidden="false" customHeight="false" outlineLevel="0" collapsed="false">
      <c r="A7" s="8" t="n">
        <v>4</v>
      </c>
      <c r="B7" s="9" t="s">
        <v>19</v>
      </c>
      <c r="C7" s="8" t="s">
        <v>10</v>
      </c>
      <c r="D7" s="8" t="s">
        <v>20</v>
      </c>
      <c r="E7" s="10" t="n">
        <v>94.6</v>
      </c>
      <c r="F7" s="8" t="s">
        <v>12</v>
      </c>
      <c r="G7" s="11"/>
    </row>
    <row r="8" customFormat="false" ht="15" hidden="false" customHeight="false" outlineLevel="0" collapsed="false">
      <c r="A8" s="4" t="n">
        <v>5</v>
      </c>
      <c r="B8" s="5" t="s">
        <v>21</v>
      </c>
      <c r="C8" s="4" t="s">
        <v>14</v>
      </c>
      <c r="D8" s="4" t="s">
        <v>11</v>
      </c>
      <c r="E8" s="6" t="n">
        <v>197.3</v>
      </c>
      <c r="F8" s="4" t="s">
        <v>12</v>
      </c>
      <c r="G8" s="7"/>
    </row>
    <row r="9" customFormat="false" ht="15" hidden="false" customHeight="false" outlineLevel="0" collapsed="false">
      <c r="A9" s="8" t="n">
        <v>6</v>
      </c>
      <c r="B9" s="9" t="s">
        <v>22</v>
      </c>
      <c r="C9" s="8" t="s">
        <v>17</v>
      </c>
      <c r="D9" s="8" t="s">
        <v>15</v>
      </c>
      <c r="E9" s="10" t="n">
        <v>185.3</v>
      </c>
      <c r="F9" s="8" t="s">
        <v>12</v>
      </c>
      <c r="G9" s="11"/>
    </row>
    <row r="10" customFormat="false" ht="15" hidden="false" customHeight="false" outlineLevel="0" collapsed="false">
      <c r="A10" s="4" t="n">
        <v>7</v>
      </c>
      <c r="B10" s="5" t="s">
        <v>23</v>
      </c>
      <c r="C10" s="4" t="s">
        <v>10</v>
      </c>
      <c r="D10" s="4" t="s">
        <v>18</v>
      </c>
      <c r="E10" s="6" t="n">
        <v>228.4</v>
      </c>
      <c r="F10" s="4" t="s">
        <v>12</v>
      </c>
      <c r="G10" s="7"/>
    </row>
    <row r="11" customFormat="false" ht="15" hidden="false" customHeight="false" outlineLevel="0" collapsed="false">
      <c r="A11" s="8" t="n">
        <v>8</v>
      </c>
      <c r="B11" s="9" t="s">
        <v>24</v>
      </c>
      <c r="C11" s="8" t="s">
        <v>14</v>
      </c>
      <c r="D11" s="8" t="s">
        <v>20</v>
      </c>
      <c r="E11" s="10" t="n">
        <v>67.4</v>
      </c>
      <c r="F11" s="8" t="s">
        <v>12</v>
      </c>
      <c r="G11" s="11"/>
    </row>
    <row r="12" customFormat="false" ht="15" hidden="false" customHeight="false" outlineLevel="0" collapsed="false">
      <c r="A12" s="4" t="n">
        <v>9</v>
      </c>
      <c r="B12" s="5" t="s">
        <v>25</v>
      </c>
      <c r="C12" s="4" t="s">
        <v>17</v>
      </c>
      <c r="D12" s="4" t="s">
        <v>11</v>
      </c>
      <c r="E12" s="6" t="n">
        <v>134.4</v>
      </c>
      <c r="F12" s="4" t="s">
        <v>12</v>
      </c>
      <c r="G12" s="7"/>
    </row>
    <row r="13" customFormat="false" ht="15" hidden="false" customHeight="false" outlineLevel="0" collapsed="false">
      <c r="A13" s="8" t="n">
        <v>10</v>
      </c>
      <c r="B13" s="9" t="s">
        <v>26</v>
      </c>
      <c r="C13" s="8" t="s">
        <v>10</v>
      </c>
      <c r="D13" s="8" t="s">
        <v>15</v>
      </c>
      <c r="E13" s="10" t="n">
        <v>56</v>
      </c>
      <c r="F13" s="8" t="s">
        <v>12</v>
      </c>
      <c r="G13" s="11"/>
    </row>
    <row r="14" customFormat="false" ht="15" hidden="false" customHeight="false" outlineLevel="0" collapsed="false">
      <c r="A14" s="4" t="n">
        <v>11</v>
      </c>
      <c r="B14" s="5" t="s">
        <v>27</v>
      </c>
      <c r="C14" s="4" t="s">
        <v>14</v>
      </c>
      <c r="D14" s="4" t="s">
        <v>18</v>
      </c>
      <c r="E14" s="6" t="n">
        <v>93.7</v>
      </c>
      <c r="F14" s="4" t="s">
        <v>12</v>
      </c>
      <c r="G14" s="7"/>
    </row>
    <row r="15" customFormat="false" ht="15" hidden="false" customHeight="false" outlineLevel="0" collapsed="false">
      <c r="A15" s="8" t="n">
        <v>12</v>
      </c>
      <c r="B15" s="9" t="s">
        <v>28</v>
      </c>
      <c r="C15" s="8" t="s">
        <v>17</v>
      </c>
      <c r="D15" s="8" t="s">
        <v>20</v>
      </c>
      <c r="E15" s="10" t="n">
        <v>151.1</v>
      </c>
      <c r="F15" s="8" t="s">
        <v>12</v>
      </c>
      <c r="G15" s="11"/>
    </row>
    <row r="16" customFormat="false" ht="15" hidden="false" customHeight="false" outlineLevel="0" collapsed="false">
      <c r="A16" s="4" t="n">
        <v>13</v>
      </c>
      <c r="B16" s="5" t="s">
        <v>9</v>
      </c>
      <c r="C16" s="4" t="s">
        <v>10</v>
      </c>
      <c r="D16" s="4" t="s">
        <v>11</v>
      </c>
      <c r="E16" s="6" t="n">
        <v>55.3</v>
      </c>
      <c r="F16" s="4" t="s">
        <v>12</v>
      </c>
      <c r="G16" s="7"/>
    </row>
    <row r="17" customFormat="false" ht="15" hidden="false" customHeight="false" outlineLevel="0" collapsed="false">
      <c r="A17" s="8" t="n">
        <v>14</v>
      </c>
      <c r="B17" s="9" t="s">
        <v>13</v>
      </c>
      <c r="C17" s="8" t="s">
        <v>14</v>
      </c>
      <c r="D17" s="8" t="s">
        <v>15</v>
      </c>
      <c r="E17" s="10" t="n">
        <v>89.8</v>
      </c>
      <c r="F17" s="8" t="s">
        <v>12</v>
      </c>
      <c r="G17" s="11"/>
    </row>
    <row r="18" customFormat="false" ht="15" hidden="false" customHeight="false" outlineLevel="0" collapsed="false">
      <c r="A18" s="4" t="n">
        <v>15</v>
      </c>
      <c r="B18" s="5" t="s">
        <v>16</v>
      </c>
      <c r="C18" s="4" t="s">
        <v>17</v>
      </c>
      <c r="D18" s="4" t="s">
        <v>18</v>
      </c>
      <c r="E18" s="6" t="n">
        <v>180</v>
      </c>
      <c r="F18" s="4" t="s">
        <v>12</v>
      </c>
      <c r="G18" s="7"/>
    </row>
    <row r="19" customFormat="false" ht="15" hidden="false" customHeight="false" outlineLevel="0" collapsed="false">
      <c r="A19" s="8" t="n">
        <v>16</v>
      </c>
      <c r="B19" s="9" t="s">
        <v>19</v>
      </c>
      <c r="C19" s="8" t="s">
        <v>10</v>
      </c>
      <c r="D19" s="8" t="s">
        <v>20</v>
      </c>
      <c r="E19" s="10" t="n">
        <v>159</v>
      </c>
      <c r="F19" s="8" t="s">
        <v>12</v>
      </c>
      <c r="G19" s="11"/>
    </row>
    <row r="20" customFormat="false" ht="15" hidden="false" customHeight="false" outlineLevel="0" collapsed="false">
      <c r="A20" s="4" t="n">
        <v>17</v>
      </c>
      <c r="B20" s="5" t="s">
        <v>21</v>
      </c>
      <c r="C20" s="4" t="s">
        <v>14</v>
      </c>
      <c r="D20" s="4" t="s">
        <v>11</v>
      </c>
      <c r="E20" s="6" t="n">
        <v>94.1</v>
      </c>
      <c r="F20" s="4" t="s">
        <v>12</v>
      </c>
      <c r="G20" s="7"/>
    </row>
    <row r="21" customFormat="false" ht="15" hidden="false" customHeight="false" outlineLevel="0" collapsed="false">
      <c r="A21" s="8" t="n">
        <v>18</v>
      </c>
      <c r="B21" s="9" t="s">
        <v>22</v>
      </c>
      <c r="C21" s="8" t="s">
        <v>17</v>
      </c>
      <c r="D21" s="8" t="s">
        <v>15</v>
      </c>
      <c r="E21" s="10" t="n">
        <v>167.9</v>
      </c>
      <c r="F21" s="8" t="s">
        <v>12</v>
      </c>
      <c r="G21" s="11"/>
    </row>
    <row r="22" customFormat="false" ht="15" hidden="false" customHeight="false" outlineLevel="0" collapsed="false">
      <c r="A22" s="4" t="n">
        <v>19</v>
      </c>
      <c r="B22" s="5" t="s">
        <v>23</v>
      </c>
      <c r="C22" s="4" t="s">
        <v>10</v>
      </c>
      <c r="D22" s="4" t="s">
        <v>18</v>
      </c>
      <c r="E22" s="6" t="n">
        <v>211.9</v>
      </c>
      <c r="F22" s="4" t="s">
        <v>12</v>
      </c>
      <c r="G22" s="7"/>
    </row>
    <row r="23" customFormat="false" ht="15" hidden="false" customHeight="false" outlineLevel="0" collapsed="false">
      <c r="A23" s="8" t="n">
        <v>20</v>
      </c>
      <c r="B23" s="9" t="s">
        <v>24</v>
      </c>
      <c r="C23" s="8" t="s">
        <v>14</v>
      </c>
      <c r="D23" s="8" t="s">
        <v>20</v>
      </c>
      <c r="E23" s="10" t="n">
        <v>51.3</v>
      </c>
      <c r="F23" s="8" t="s">
        <v>12</v>
      </c>
      <c r="G23" s="11"/>
    </row>
    <row r="24" customFormat="false" ht="15" hidden="false" customHeight="false" outlineLevel="0" collapsed="false">
      <c r="A24" s="4"/>
      <c r="B24" s="4"/>
      <c r="C24" s="4"/>
      <c r="D24" s="4"/>
      <c r="E24" s="6"/>
      <c r="F24" s="4"/>
      <c r="G24" s="7"/>
    </row>
    <row r="25" customFormat="false" ht="15" hidden="false" customHeight="false" outlineLevel="0" collapsed="false">
      <c r="A25" s="8"/>
      <c r="B25" s="8"/>
      <c r="C25" s="8"/>
      <c r="D25" s="8"/>
      <c r="E25" s="10"/>
      <c r="F25" s="8"/>
      <c r="G25" s="11"/>
    </row>
    <row r="26" customFormat="false" ht="15" hidden="false" customHeight="false" outlineLevel="0" collapsed="false">
      <c r="A26" s="4"/>
      <c r="B26" s="4"/>
      <c r="C26" s="4"/>
      <c r="D26" s="4"/>
      <c r="E26" s="6"/>
      <c r="F26" s="4"/>
      <c r="G26" s="7"/>
    </row>
    <row r="27" customFormat="false" ht="15" hidden="false" customHeight="false" outlineLevel="0" collapsed="false">
      <c r="A27" s="8"/>
      <c r="B27" s="8"/>
      <c r="C27" s="8"/>
      <c r="D27" s="8"/>
      <c r="E27" s="10"/>
      <c r="F27" s="8"/>
      <c r="G27" s="11"/>
    </row>
    <row r="28" customFormat="false" ht="15" hidden="false" customHeight="false" outlineLevel="0" collapsed="false">
      <c r="A28" s="4"/>
      <c r="B28" s="4"/>
      <c r="C28" s="4"/>
      <c r="D28" s="4"/>
      <c r="E28" s="6"/>
      <c r="F28" s="4"/>
      <c r="G28" s="7"/>
    </row>
    <row r="29" customFormat="false" ht="15" hidden="false" customHeight="false" outlineLevel="0" collapsed="false">
      <c r="A29" s="8"/>
      <c r="B29" s="8"/>
      <c r="C29" s="8"/>
      <c r="D29" s="8"/>
      <c r="E29" s="10"/>
      <c r="F29" s="8"/>
      <c r="G29" s="11"/>
    </row>
    <row r="30" customFormat="false" ht="15" hidden="false" customHeight="false" outlineLevel="0" collapsed="false">
      <c r="A30" s="4"/>
      <c r="B30" s="4"/>
      <c r="C30" s="4"/>
      <c r="D30" s="4"/>
      <c r="E30" s="6"/>
      <c r="F30" s="4"/>
      <c r="G30" s="7"/>
    </row>
    <row r="31" customFormat="false" ht="15" hidden="false" customHeight="false" outlineLevel="0" collapsed="false">
      <c r="A31" s="8"/>
      <c r="B31" s="8"/>
      <c r="C31" s="8"/>
      <c r="D31" s="8"/>
      <c r="E31" s="10"/>
      <c r="F31" s="8"/>
      <c r="G31" s="11"/>
    </row>
    <row r="32" customFormat="false" ht="15" hidden="false" customHeight="false" outlineLevel="0" collapsed="false">
      <c r="A32" s="4"/>
      <c r="B32" s="4"/>
      <c r="C32" s="4"/>
      <c r="D32" s="4"/>
      <c r="E32" s="6"/>
      <c r="F32" s="4"/>
      <c r="G32" s="7"/>
    </row>
    <row r="33" customFormat="false" ht="15" hidden="false" customHeight="false" outlineLevel="0" collapsed="false">
      <c r="A33" s="8"/>
      <c r="B33" s="8"/>
      <c r="C33" s="8"/>
      <c r="D33" s="8"/>
      <c r="E33" s="10"/>
      <c r="F33" s="8"/>
      <c r="G33" s="11"/>
    </row>
    <row r="34" customFormat="false" ht="15" hidden="false" customHeight="false" outlineLevel="0" collapsed="false">
      <c r="A34" s="4"/>
      <c r="B34" s="4"/>
      <c r="C34" s="4"/>
      <c r="D34" s="4"/>
      <c r="E34" s="6"/>
      <c r="F34" s="4"/>
      <c r="G34" s="7"/>
    </row>
    <row r="35" customFormat="false" ht="15" hidden="false" customHeight="false" outlineLevel="0" collapsed="false">
      <c r="A35" s="8"/>
      <c r="B35" s="8"/>
      <c r="C35" s="8"/>
      <c r="D35" s="8"/>
      <c r="E35" s="10"/>
      <c r="F35" s="8"/>
      <c r="G35" s="11"/>
    </row>
    <row r="36" customFormat="false" ht="15" hidden="false" customHeight="false" outlineLevel="0" collapsed="false">
      <c r="A36" s="4"/>
      <c r="B36" s="4"/>
      <c r="C36" s="4"/>
      <c r="D36" s="4"/>
      <c r="E36" s="6"/>
      <c r="F36" s="4"/>
      <c r="G36" s="7"/>
    </row>
    <row r="37" customFormat="false" ht="15" hidden="false" customHeight="false" outlineLevel="0" collapsed="false">
      <c r="A37" s="8"/>
      <c r="B37" s="8"/>
      <c r="C37" s="8"/>
      <c r="D37" s="8"/>
      <c r="E37" s="10"/>
      <c r="F37" s="8"/>
      <c r="G37" s="11"/>
    </row>
    <row r="38" customFormat="false" ht="15" hidden="false" customHeight="false" outlineLevel="0" collapsed="false">
      <c r="A38" s="4"/>
      <c r="B38" s="4"/>
      <c r="C38" s="4"/>
      <c r="D38" s="4"/>
      <c r="E38" s="6"/>
      <c r="F38" s="4"/>
      <c r="G38" s="7"/>
    </row>
    <row r="39" customFormat="false" ht="15" hidden="false" customHeight="false" outlineLevel="0" collapsed="false">
      <c r="A39" s="8"/>
      <c r="B39" s="8"/>
      <c r="C39" s="8"/>
      <c r="D39" s="8"/>
      <c r="E39" s="10"/>
      <c r="F39" s="8"/>
      <c r="G39" s="11"/>
    </row>
    <row r="40" customFormat="false" ht="15" hidden="false" customHeight="false" outlineLevel="0" collapsed="false">
      <c r="A40" s="4"/>
      <c r="B40" s="4"/>
      <c r="C40" s="4"/>
      <c r="D40" s="4"/>
      <c r="E40" s="6"/>
      <c r="F40" s="4"/>
      <c r="G40" s="7"/>
    </row>
    <row r="41" customFormat="false" ht="15" hidden="false" customHeight="false" outlineLevel="0" collapsed="false">
      <c r="A41" s="8"/>
      <c r="B41" s="8"/>
      <c r="C41" s="8"/>
      <c r="D41" s="8"/>
      <c r="E41" s="10"/>
      <c r="F41" s="8"/>
      <c r="G41" s="11"/>
    </row>
    <row r="42" customFormat="false" ht="15" hidden="false" customHeight="false" outlineLevel="0" collapsed="false">
      <c r="A42" s="4"/>
      <c r="B42" s="4"/>
      <c r="C42" s="4"/>
      <c r="D42" s="4"/>
      <c r="E42" s="6"/>
      <c r="F42" s="4"/>
      <c r="G42" s="7"/>
    </row>
    <row r="43" customFormat="false" ht="15" hidden="false" customHeight="false" outlineLevel="0" collapsed="false">
      <c r="A43" s="8"/>
      <c r="B43" s="8"/>
      <c r="C43" s="8"/>
      <c r="D43" s="8"/>
      <c r="E43" s="10"/>
      <c r="F43" s="8"/>
      <c r="G43" s="11"/>
    </row>
    <row r="44" customFormat="false" ht="15" hidden="false" customHeight="false" outlineLevel="0" collapsed="false">
      <c r="A44" s="4"/>
      <c r="B44" s="4"/>
      <c r="C44" s="4"/>
      <c r="D44" s="4"/>
      <c r="E44" s="6"/>
      <c r="F44" s="4"/>
      <c r="G44" s="7"/>
    </row>
    <row r="45" customFormat="false" ht="15" hidden="false" customHeight="false" outlineLevel="0" collapsed="false">
      <c r="A45" s="8"/>
      <c r="B45" s="8"/>
      <c r="C45" s="8"/>
      <c r="D45" s="8"/>
      <c r="E45" s="10"/>
      <c r="F45" s="8"/>
      <c r="G45" s="11"/>
    </row>
    <row r="46" customFormat="false" ht="15" hidden="false" customHeight="false" outlineLevel="0" collapsed="false">
      <c r="A46" s="4"/>
      <c r="B46" s="4"/>
      <c r="C46" s="4"/>
      <c r="D46" s="4"/>
      <c r="E46" s="6"/>
      <c r="F46" s="4"/>
      <c r="G46" s="7"/>
    </row>
    <row r="47" customFormat="false" ht="15" hidden="false" customHeight="false" outlineLevel="0" collapsed="false">
      <c r="A47" s="8"/>
      <c r="B47" s="8"/>
      <c r="C47" s="8"/>
      <c r="D47" s="8"/>
      <c r="E47" s="10"/>
      <c r="F47" s="8"/>
      <c r="G47" s="11"/>
    </row>
    <row r="48" customFormat="false" ht="15" hidden="false" customHeight="false" outlineLevel="0" collapsed="false">
      <c r="A48" s="4"/>
      <c r="B48" s="4"/>
      <c r="C48" s="4"/>
      <c r="D48" s="4"/>
      <c r="E48" s="6"/>
      <c r="F48" s="4"/>
      <c r="G48" s="7"/>
    </row>
    <row r="49" customFormat="false" ht="15" hidden="false" customHeight="false" outlineLevel="0" collapsed="false">
      <c r="A49" s="8"/>
      <c r="B49" s="8"/>
      <c r="C49" s="8"/>
      <c r="D49" s="8"/>
      <c r="E49" s="10"/>
      <c r="F49" s="8"/>
      <c r="G49" s="11"/>
    </row>
    <row r="50" customFormat="false" ht="15" hidden="false" customHeight="false" outlineLevel="0" collapsed="false">
      <c r="A50" s="4"/>
      <c r="B50" s="4"/>
      <c r="C50" s="4"/>
      <c r="D50" s="4"/>
      <c r="E50" s="6"/>
      <c r="F50" s="4"/>
      <c r="G50" s="7"/>
    </row>
    <row r="51" customFormat="false" ht="15" hidden="false" customHeight="false" outlineLevel="0" collapsed="false">
      <c r="A51" s="8"/>
      <c r="B51" s="8"/>
      <c r="C51" s="8"/>
      <c r="D51" s="8"/>
      <c r="E51" s="10"/>
      <c r="F51" s="8"/>
      <c r="G51" s="11"/>
    </row>
    <row r="52" customFormat="false" ht="15" hidden="false" customHeight="false" outlineLevel="0" collapsed="false">
      <c r="A52" s="4"/>
      <c r="B52" s="4"/>
      <c r="C52" s="4"/>
      <c r="D52" s="4"/>
      <c r="E52" s="6"/>
      <c r="F52" s="4"/>
      <c r="G52" s="7"/>
    </row>
    <row r="53" customFormat="false" ht="15" hidden="false" customHeight="false" outlineLevel="0" collapsed="false">
      <c r="A53" s="8"/>
      <c r="B53" s="8"/>
      <c r="C53" s="8"/>
      <c r="D53" s="8"/>
      <c r="E53" s="10"/>
      <c r="F53" s="8"/>
      <c r="G53" s="11"/>
    </row>
    <row r="54" customFormat="false" ht="15" hidden="false" customHeight="false" outlineLevel="0" collapsed="false">
      <c r="A54" s="4"/>
      <c r="B54" s="4"/>
      <c r="C54" s="4"/>
      <c r="D54" s="4"/>
      <c r="E54" s="6"/>
      <c r="F54" s="4"/>
      <c r="G54" s="7"/>
    </row>
    <row r="55" customFormat="false" ht="15" hidden="false" customHeight="false" outlineLevel="0" collapsed="false">
      <c r="A55" s="8"/>
      <c r="B55" s="8"/>
      <c r="C55" s="8"/>
      <c r="D55" s="8"/>
      <c r="E55" s="10"/>
      <c r="F55" s="8"/>
      <c r="G55" s="11"/>
    </row>
    <row r="56" customFormat="false" ht="15" hidden="false" customHeight="false" outlineLevel="0" collapsed="false">
      <c r="A56" s="4"/>
      <c r="B56" s="4"/>
      <c r="C56" s="4"/>
      <c r="D56" s="4"/>
      <c r="E56" s="6"/>
      <c r="F56" s="4"/>
      <c r="G56" s="7"/>
    </row>
    <row r="57" customFormat="false" ht="15" hidden="false" customHeight="false" outlineLevel="0" collapsed="false">
      <c r="A57" s="8"/>
      <c r="B57" s="8"/>
      <c r="C57" s="8"/>
      <c r="D57" s="8"/>
      <c r="E57" s="10"/>
      <c r="F57" s="8"/>
      <c r="G57" s="11"/>
    </row>
    <row r="58" customFormat="false" ht="15" hidden="false" customHeight="false" outlineLevel="0" collapsed="false">
      <c r="A58" s="4"/>
      <c r="B58" s="4"/>
      <c r="C58" s="4"/>
      <c r="D58" s="4"/>
      <c r="E58" s="6"/>
      <c r="F58" s="4"/>
      <c r="G58" s="7"/>
    </row>
    <row r="59" customFormat="false" ht="15" hidden="false" customHeight="false" outlineLevel="0" collapsed="false">
      <c r="A59" s="8"/>
      <c r="B59" s="8"/>
      <c r="C59" s="8"/>
      <c r="D59" s="8"/>
      <c r="E59" s="10"/>
      <c r="F59" s="8"/>
      <c r="G59" s="11"/>
    </row>
    <row r="60" customFormat="false" ht="15" hidden="false" customHeight="false" outlineLevel="0" collapsed="false">
      <c r="A60" s="4"/>
      <c r="B60" s="4"/>
      <c r="C60" s="4"/>
      <c r="D60" s="4"/>
      <c r="E60" s="6"/>
      <c r="F60" s="4"/>
      <c r="G60" s="7"/>
    </row>
    <row r="61" customFormat="false" ht="15" hidden="false" customHeight="false" outlineLevel="0" collapsed="false">
      <c r="A61" s="8"/>
      <c r="B61" s="8"/>
      <c r="C61" s="8"/>
      <c r="D61" s="8"/>
      <c r="E61" s="10"/>
      <c r="F61" s="8"/>
      <c r="G61" s="11"/>
    </row>
    <row r="62" customFormat="false" ht="15" hidden="false" customHeight="false" outlineLevel="0" collapsed="false">
      <c r="A62" s="4"/>
      <c r="B62" s="4"/>
      <c r="C62" s="4"/>
      <c r="D62" s="4"/>
      <c r="E62" s="6"/>
      <c r="F62" s="4"/>
      <c r="G62" s="7"/>
    </row>
    <row r="63" customFormat="false" ht="15" hidden="false" customHeight="false" outlineLevel="0" collapsed="false">
      <c r="A63" s="8"/>
      <c r="B63" s="8"/>
      <c r="C63" s="8"/>
      <c r="D63" s="8"/>
      <c r="E63" s="10"/>
      <c r="F63" s="8"/>
      <c r="G63" s="11"/>
    </row>
    <row r="64" customFormat="false" ht="15" hidden="false" customHeight="false" outlineLevel="0" collapsed="false">
      <c r="A64" s="4"/>
      <c r="B64" s="4"/>
      <c r="C64" s="4"/>
      <c r="D64" s="4"/>
      <c r="E64" s="6"/>
      <c r="F64" s="4"/>
      <c r="G64" s="7"/>
    </row>
    <row r="65" customFormat="false" ht="15" hidden="false" customHeight="false" outlineLevel="0" collapsed="false">
      <c r="A65" s="8"/>
      <c r="B65" s="8"/>
      <c r="C65" s="8"/>
      <c r="D65" s="8"/>
      <c r="E65" s="10"/>
      <c r="F65" s="8"/>
      <c r="G65" s="11"/>
    </row>
    <row r="66" customFormat="false" ht="15" hidden="false" customHeight="false" outlineLevel="0" collapsed="false">
      <c r="A66" s="4"/>
      <c r="B66" s="4"/>
      <c r="C66" s="4"/>
      <c r="D66" s="4"/>
      <c r="E66" s="6"/>
      <c r="F66" s="4"/>
      <c r="G66" s="7"/>
    </row>
    <row r="67" customFormat="false" ht="15" hidden="false" customHeight="false" outlineLevel="0" collapsed="false">
      <c r="A67" s="8"/>
      <c r="B67" s="8"/>
      <c r="C67" s="8"/>
      <c r="D67" s="8"/>
      <c r="E67" s="10"/>
      <c r="F67" s="8"/>
      <c r="G67" s="11"/>
    </row>
    <row r="68" customFormat="false" ht="15" hidden="false" customHeight="false" outlineLevel="0" collapsed="false">
      <c r="A68" s="4"/>
      <c r="B68" s="4"/>
      <c r="C68" s="4"/>
      <c r="D68" s="4"/>
      <c r="E68" s="6"/>
      <c r="F68" s="4"/>
      <c r="G68" s="7"/>
    </row>
    <row r="69" customFormat="false" ht="15" hidden="false" customHeight="false" outlineLevel="0" collapsed="false">
      <c r="A69" s="8"/>
      <c r="B69" s="8"/>
      <c r="C69" s="8"/>
      <c r="D69" s="8"/>
      <c r="E69" s="10"/>
      <c r="F69" s="8"/>
      <c r="G69" s="11"/>
    </row>
    <row r="70" customFormat="false" ht="15" hidden="false" customHeight="false" outlineLevel="0" collapsed="false">
      <c r="A70" s="4"/>
      <c r="B70" s="4"/>
      <c r="C70" s="4"/>
      <c r="D70" s="4"/>
      <c r="E70" s="6"/>
      <c r="F70" s="4"/>
      <c r="G70" s="7"/>
    </row>
    <row r="71" customFormat="false" ht="15" hidden="false" customHeight="false" outlineLevel="0" collapsed="false">
      <c r="A71" s="8"/>
      <c r="B71" s="8"/>
      <c r="C71" s="8"/>
      <c r="D71" s="8"/>
      <c r="E71" s="10"/>
      <c r="F71" s="8"/>
      <c r="G71" s="11"/>
    </row>
    <row r="72" customFormat="false" ht="15" hidden="false" customHeight="false" outlineLevel="0" collapsed="false">
      <c r="A72" s="4"/>
      <c r="B72" s="4"/>
      <c r="C72" s="4"/>
      <c r="D72" s="4"/>
      <c r="E72" s="6"/>
      <c r="F72" s="4"/>
      <c r="G72" s="7"/>
    </row>
    <row r="73" customFormat="false" ht="15" hidden="false" customHeight="false" outlineLevel="0" collapsed="false">
      <c r="A73" s="8"/>
      <c r="B73" s="8"/>
      <c r="C73" s="8"/>
      <c r="D73" s="8"/>
      <c r="E73" s="10"/>
      <c r="F73" s="8"/>
      <c r="G73" s="11"/>
    </row>
    <row r="74" customFormat="false" ht="15" hidden="false" customHeight="false" outlineLevel="0" collapsed="false">
      <c r="A74" s="4"/>
      <c r="B74" s="4"/>
      <c r="C74" s="4"/>
      <c r="D74" s="4"/>
      <c r="E74" s="6"/>
      <c r="F74" s="4"/>
      <c r="G74" s="7"/>
    </row>
    <row r="75" customFormat="false" ht="15" hidden="false" customHeight="false" outlineLevel="0" collapsed="false">
      <c r="A75" s="8"/>
      <c r="B75" s="8"/>
      <c r="C75" s="8"/>
      <c r="D75" s="8"/>
      <c r="E75" s="10"/>
      <c r="F75" s="8"/>
      <c r="G75" s="11"/>
    </row>
    <row r="76" customFormat="false" ht="15" hidden="false" customHeight="false" outlineLevel="0" collapsed="false">
      <c r="A76" s="4"/>
      <c r="B76" s="4"/>
      <c r="C76" s="4"/>
      <c r="D76" s="4"/>
      <c r="E76" s="6"/>
      <c r="F76" s="4"/>
      <c r="G76" s="7"/>
    </row>
    <row r="77" customFormat="false" ht="15" hidden="false" customHeight="false" outlineLevel="0" collapsed="false">
      <c r="A77" s="8"/>
      <c r="B77" s="8"/>
      <c r="C77" s="8"/>
      <c r="D77" s="8"/>
      <c r="E77" s="10"/>
      <c r="F77" s="8"/>
      <c r="G77" s="11"/>
    </row>
    <row r="78" customFormat="false" ht="15" hidden="false" customHeight="false" outlineLevel="0" collapsed="false">
      <c r="A78" s="4"/>
      <c r="B78" s="4"/>
      <c r="C78" s="4"/>
      <c r="D78" s="4"/>
      <c r="E78" s="6"/>
      <c r="F78" s="4"/>
      <c r="G78" s="7"/>
    </row>
    <row r="79" customFormat="false" ht="15" hidden="false" customHeight="false" outlineLevel="0" collapsed="false">
      <c r="A79" s="8"/>
      <c r="B79" s="8"/>
      <c r="C79" s="8"/>
      <c r="D79" s="8"/>
      <c r="E79" s="10"/>
      <c r="F79" s="8"/>
      <c r="G79" s="11"/>
    </row>
    <row r="80" customFormat="false" ht="15" hidden="false" customHeight="false" outlineLevel="0" collapsed="false">
      <c r="A80" s="4"/>
      <c r="B80" s="4"/>
      <c r="C80" s="4"/>
      <c r="D80" s="4"/>
      <c r="E80" s="6"/>
      <c r="F80" s="4"/>
      <c r="G80" s="7"/>
    </row>
    <row r="81" customFormat="false" ht="15" hidden="false" customHeight="false" outlineLevel="0" collapsed="false">
      <c r="A81" s="8"/>
      <c r="B81" s="8"/>
      <c r="C81" s="8"/>
      <c r="D81" s="8"/>
      <c r="E81" s="10"/>
      <c r="F81" s="8"/>
      <c r="G81" s="11"/>
    </row>
    <row r="82" customFormat="false" ht="15" hidden="false" customHeight="false" outlineLevel="0" collapsed="false">
      <c r="A82" s="4"/>
      <c r="B82" s="4"/>
      <c r="C82" s="4"/>
      <c r="D82" s="4"/>
      <c r="E82" s="6"/>
      <c r="F82" s="4"/>
      <c r="G82" s="7"/>
    </row>
    <row r="83" customFormat="false" ht="15" hidden="false" customHeight="false" outlineLevel="0" collapsed="false">
      <c r="A83" s="8"/>
      <c r="B83" s="8"/>
      <c r="C83" s="8"/>
      <c r="D83" s="8"/>
      <c r="E83" s="10"/>
      <c r="F83" s="8"/>
      <c r="G83" s="11"/>
    </row>
    <row r="84" customFormat="false" ht="15" hidden="false" customHeight="false" outlineLevel="0" collapsed="false">
      <c r="A84" s="4"/>
      <c r="B84" s="4"/>
      <c r="C84" s="4"/>
      <c r="D84" s="4"/>
      <c r="E84" s="6"/>
      <c r="F84" s="4"/>
      <c r="G84" s="7"/>
    </row>
    <row r="85" customFormat="false" ht="15" hidden="false" customHeight="false" outlineLevel="0" collapsed="false">
      <c r="A85" s="8"/>
      <c r="B85" s="8"/>
      <c r="C85" s="8"/>
      <c r="D85" s="8"/>
      <c r="E85" s="10"/>
      <c r="F85" s="8"/>
      <c r="G85" s="11"/>
    </row>
    <row r="86" customFormat="false" ht="15" hidden="false" customHeight="false" outlineLevel="0" collapsed="false">
      <c r="A86" s="4"/>
      <c r="B86" s="4"/>
      <c r="C86" s="4"/>
      <c r="D86" s="4"/>
      <c r="E86" s="6"/>
      <c r="F86" s="4"/>
      <c r="G86" s="7"/>
    </row>
    <row r="87" customFormat="false" ht="15" hidden="false" customHeight="false" outlineLevel="0" collapsed="false">
      <c r="A87" s="8"/>
      <c r="B87" s="8"/>
      <c r="C87" s="8"/>
      <c r="D87" s="8"/>
      <c r="E87" s="10"/>
      <c r="F87" s="8"/>
      <c r="G87" s="11"/>
    </row>
    <row r="88" customFormat="false" ht="15" hidden="false" customHeight="false" outlineLevel="0" collapsed="false">
      <c r="A88" s="4"/>
      <c r="B88" s="4"/>
      <c r="C88" s="4"/>
      <c r="D88" s="4"/>
      <c r="E88" s="6"/>
      <c r="F88" s="4"/>
      <c r="G88" s="7"/>
    </row>
    <row r="89" customFormat="false" ht="15" hidden="false" customHeight="false" outlineLevel="0" collapsed="false">
      <c r="A89" s="8"/>
      <c r="B89" s="8"/>
      <c r="C89" s="8"/>
      <c r="D89" s="8"/>
      <c r="E89" s="10"/>
      <c r="F89" s="8"/>
      <c r="G89" s="11"/>
    </row>
    <row r="90" customFormat="false" ht="15" hidden="false" customHeight="false" outlineLevel="0" collapsed="false">
      <c r="A90" s="4"/>
      <c r="B90" s="4"/>
      <c r="C90" s="4"/>
      <c r="D90" s="4"/>
      <c r="E90" s="6"/>
      <c r="F90" s="4"/>
      <c r="G90" s="7"/>
    </row>
    <row r="91" customFormat="false" ht="15" hidden="false" customHeight="false" outlineLevel="0" collapsed="false">
      <c r="A91" s="8"/>
      <c r="B91" s="8"/>
      <c r="C91" s="8"/>
      <c r="D91" s="8"/>
      <c r="E91" s="10"/>
      <c r="F91" s="8"/>
      <c r="G91" s="11"/>
    </row>
    <row r="92" customFormat="false" ht="15" hidden="false" customHeight="false" outlineLevel="0" collapsed="false">
      <c r="A92" s="4"/>
      <c r="B92" s="4"/>
      <c r="C92" s="4"/>
      <c r="D92" s="4"/>
      <c r="E92" s="6"/>
      <c r="F92" s="4"/>
      <c r="G92" s="7"/>
    </row>
    <row r="93" customFormat="false" ht="15" hidden="false" customHeight="false" outlineLevel="0" collapsed="false">
      <c r="A93" s="8"/>
      <c r="B93" s="8"/>
      <c r="C93" s="8"/>
      <c r="D93" s="8"/>
      <c r="E93" s="10"/>
      <c r="F93" s="8"/>
      <c r="G93" s="11"/>
    </row>
    <row r="94" customFormat="false" ht="15" hidden="false" customHeight="false" outlineLevel="0" collapsed="false">
      <c r="A94" s="4"/>
      <c r="B94" s="4"/>
      <c r="C94" s="4"/>
      <c r="D94" s="4"/>
      <c r="E94" s="6"/>
      <c r="F94" s="4"/>
      <c r="G94" s="7"/>
    </row>
    <row r="95" customFormat="false" ht="15" hidden="false" customHeight="false" outlineLevel="0" collapsed="false">
      <c r="A95" s="8"/>
      <c r="B95" s="8"/>
      <c r="C95" s="8"/>
      <c r="D95" s="8"/>
      <c r="E95" s="10"/>
      <c r="F95" s="8"/>
      <c r="G95" s="11"/>
    </row>
    <row r="96" customFormat="false" ht="15" hidden="false" customHeight="false" outlineLevel="0" collapsed="false">
      <c r="A96" s="4"/>
      <c r="B96" s="4"/>
      <c r="C96" s="4"/>
      <c r="D96" s="4"/>
      <c r="E96" s="6"/>
      <c r="F96" s="4"/>
      <c r="G96" s="7"/>
    </row>
    <row r="97" customFormat="false" ht="15" hidden="false" customHeight="false" outlineLevel="0" collapsed="false">
      <c r="A97" s="8"/>
      <c r="B97" s="8"/>
      <c r="C97" s="8"/>
      <c r="D97" s="8"/>
      <c r="E97" s="10"/>
      <c r="F97" s="8"/>
      <c r="G97" s="11"/>
    </row>
    <row r="98" customFormat="false" ht="15" hidden="false" customHeight="false" outlineLevel="0" collapsed="false">
      <c r="A98" s="4"/>
      <c r="B98" s="4"/>
      <c r="C98" s="4"/>
      <c r="D98" s="4"/>
      <c r="E98" s="6"/>
      <c r="F98" s="4"/>
      <c r="G98" s="7"/>
    </row>
    <row r="99" customFormat="false" ht="15" hidden="false" customHeight="false" outlineLevel="0" collapsed="false">
      <c r="A99" s="8"/>
      <c r="B99" s="8"/>
      <c r="C99" s="8"/>
      <c r="D99" s="8"/>
      <c r="E99" s="10"/>
      <c r="F99" s="8"/>
      <c r="G99" s="11"/>
    </row>
    <row r="100" customFormat="false" ht="15" hidden="false" customHeight="false" outlineLevel="0" collapsed="false">
      <c r="A100" s="4"/>
      <c r="B100" s="4"/>
      <c r="C100" s="4"/>
      <c r="D100" s="4"/>
      <c r="E100" s="6"/>
      <c r="F100" s="4"/>
      <c r="G100" s="7"/>
    </row>
    <row r="101" customFormat="false" ht="15" hidden="false" customHeight="false" outlineLevel="0" collapsed="false">
      <c r="A101" s="8"/>
      <c r="B101" s="8"/>
      <c r="C101" s="8"/>
      <c r="D101" s="8"/>
      <c r="E101" s="10"/>
      <c r="F101" s="8"/>
      <c r="G101" s="11"/>
    </row>
    <row r="102" customFormat="false" ht="15" hidden="false" customHeight="false" outlineLevel="0" collapsed="false">
      <c r="A102" s="4"/>
      <c r="B102" s="4"/>
      <c r="C102" s="4"/>
      <c r="D102" s="4"/>
      <c r="E102" s="6"/>
      <c r="F102" s="4"/>
      <c r="G102" s="7"/>
    </row>
    <row r="103" customFormat="false" ht="15" hidden="false" customHeight="false" outlineLevel="0" collapsed="false">
      <c r="A103" s="8"/>
      <c r="B103" s="8"/>
      <c r="C103" s="8"/>
      <c r="D103" s="8"/>
      <c r="E103" s="10"/>
      <c r="F103" s="8"/>
      <c r="G103" s="11"/>
    </row>
    <row r="105" customFormat="false" ht="15" hidden="false" customHeight="true" outlineLevel="0" collapsed="false">
      <c r="A105" s="12" t="s">
        <v>29</v>
      </c>
      <c r="B105" s="12"/>
      <c r="C105" s="12"/>
      <c r="D105" s="12"/>
      <c r="E105" s="12"/>
      <c r="F105" s="12"/>
      <c r="G105" s="12"/>
    </row>
  </sheetData>
  <mergeCells count="3">
    <mergeCell ref="A1:G1"/>
    <mergeCell ref="A2:G2"/>
    <mergeCell ref="A105:G10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F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2" min="1" style="0" width="28"/>
    <col collapsed="false" customWidth="true" hidden="false" outlineLevel="0" max="3" min="3" style="0" width="18"/>
    <col collapsed="false" customWidth="true" hidden="false" outlineLevel="0" max="4" min="4" style="0" width="22"/>
    <col collapsed="false" customWidth="true" hidden="false" outlineLevel="0" max="5" min="5" style="0" width="40"/>
    <col collapsed="false" customWidth="true" hidden="false" outlineLevel="0" max="6" min="6" style="0" width="18"/>
  </cols>
  <sheetData>
    <row r="1" customFormat="false" ht="30" hidden="false" customHeight="true" outlineLevel="0" collapsed="false">
      <c r="A1" s="1" t="s">
        <v>30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31</v>
      </c>
      <c r="B2" s="2"/>
      <c r="C2" s="2"/>
      <c r="D2" s="2"/>
      <c r="E2" s="2"/>
      <c r="F2" s="2"/>
    </row>
    <row r="4" customFormat="false" ht="21.75" hidden="false" customHeight="true" outlineLevel="0" collapsed="false">
      <c r="A4" s="13" t="s">
        <v>32</v>
      </c>
      <c r="B4" s="13"/>
      <c r="C4" s="13"/>
      <c r="D4" s="13"/>
      <c r="E4" s="13"/>
    </row>
    <row r="5" customFormat="false" ht="19.5" hidden="false" customHeight="true" outlineLevel="0" collapsed="false">
      <c r="A5" s="3" t="s">
        <v>33</v>
      </c>
      <c r="B5" s="3" t="s">
        <v>34</v>
      </c>
      <c r="C5" s="3"/>
      <c r="D5" s="3" t="s">
        <v>35</v>
      </c>
      <c r="E5" s="3" t="s">
        <v>36</v>
      </c>
    </row>
    <row r="6" customFormat="false" ht="18" hidden="false" customHeight="true" outlineLevel="0" collapsed="false">
      <c r="A6" s="14" t="s">
        <v>37</v>
      </c>
      <c r="B6" s="15" t="n">
        <f aca="false">COUNT(Rohdaten!E4:E103)</f>
        <v>20</v>
      </c>
      <c r="D6" s="16" t="s">
        <v>38</v>
      </c>
    </row>
    <row r="7" customFormat="false" ht="18" hidden="false" customHeight="true" outlineLevel="0" collapsed="false">
      <c r="A7" s="17" t="s">
        <v>39</v>
      </c>
      <c r="B7" s="18" t="n">
        <f aca="false">AVERAGE(Rohdaten!E4:E103)</f>
        <v>127.77</v>
      </c>
      <c r="D7" s="19" t="s">
        <v>40</v>
      </c>
    </row>
    <row r="8" customFormat="false" ht="18" hidden="false" customHeight="true" outlineLevel="0" collapsed="false">
      <c r="A8" s="14" t="s">
        <v>41</v>
      </c>
      <c r="B8" s="15" t="n">
        <f aca="false">MEDIAN(Rohdaten!E4:E103)</f>
        <v>119.7</v>
      </c>
      <c r="D8" s="16" t="s">
        <v>42</v>
      </c>
    </row>
    <row r="9" customFormat="false" ht="18" hidden="false" customHeight="true" outlineLevel="0" collapsed="false">
      <c r="A9" s="17" t="s">
        <v>43</v>
      </c>
      <c r="B9" s="18" t="n">
        <f aca="false">MIN(Rohdaten!E4:E103)</f>
        <v>51.3</v>
      </c>
      <c r="D9" s="19" t="s">
        <v>44</v>
      </c>
    </row>
    <row r="10" customFormat="false" ht="18" hidden="false" customHeight="true" outlineLevel="0" collapsed="false">
      <c r="A10" s="14" t="s">
        <v>45</v>
      </c>
      <c r="B10" s="15" t="n">
        <f aca="false">MAX(Rohdaten!E4:E103)</f>
        <v>228.4</v>
      </c>
      <c r="D10" s="16" t="s">
        <v>46</v>
      </c>
    </row>
    <row r="11" customFormat="false" ht="18" hidden="false" customHeight="true" outlineLevel="0" collapsed="false">
      <c r="A11" s="17" t="s">
        <v>47</v>
      </c>
      <c r="B11" s="18" t="n">
        <f aca="false">MAX(Rohdaten!E4:E103)-MIN(Rohdaten!E4:E103)</f>
        <v>177.1</v>
      </c>
      <c r="D11" s="19" t="s">
        <v>48</v>
      </c>
    </row>
    <row r="12" customFormat="false" ht="18" hidden="false" customHeight="true" outlineLevel="0" collapsed="false">
      <c r="A12" s="14" t="s">
        <v>49</v>
      </c>
      <c r="B12" s="15" t="n">
        <f aca="false">STDEV(Rohdaten!E4:E103)</f>
        <v>58.1779131539399</v>
      </c>
      <c r="D12" s="16" t="s">
        <v>50</v>
      </c>
    </row>
    <row r="13" customFormat="false" ht="18" hidden="false" customHeight="true" outlineLevel="0" collapsed="false">
      <c r="A13" s="17" t="s">
        <v>51</v>
      </c>
      <c r="B13" s="18" t="n">
        <f aca="false">VAR(Rohdaten!E4:E103)</f>
        <v>3384.66957894737</v>
      </c>
      <c r="D13" s="19" t="s">
        <v>52</v>
      </c>
    </row>
    <row r="14" customFormat="false" ht="18" hidden="false" customHeight="true" outlineLevel="0" collapsed="false">
      <c r="A14" s="14" t="s">
        <v>53</v>
      </c>
      <c r="B14" s="15" t="n">
        <f aca="false">IFERROR(STDEV(Rohdaten!E4:E103)/AVERAGE(Rohdaten!E4:E103),"n/a")</f>
        <v>0.455333123220943</v>
      </c>
      <c r="D14" s="16" t="s">
        <v>54</v>
      </c>
    </row>
    <row r="15" customFormat="false" ht="18" hidden="false" customHeight="true" outlineLevel="0" collapsed="false">
      <c r="A15" s="17" t="s">
        <v>55</v>
      </c>
      <c r="B15" s="18" t="n">
        <f aca="false">SUM(Rohdaten!E4:E103)</f>
        <v>2555.4</v>
      </c>
      <c r="D15" s="19" t="s">
        <v>56</v>
      </c>
    </row>
    <row r="16" customFormat="false" ht="18" hidden="false" customHeight="true" outlineLevel="0" collapsed="false">
      <c r="A16" s="14" t="s">
        <v>57</v>
      </c>
      <c r="B16" s="15" t="n">
        <f aca="false">QUARTILE(Rohdaten!E4:E103,1)</f>
        <v>84.2</v>
      </c>
      <c r="D16" s="16" t="s">
        <v>58</v>
      </c>
    </row>
    <row r="17" customFormat="false" ht="18" hidden="false" customHeight="true" outlineLevel="0" collapsed="false">
      <c r="A17" s="17" t="s">
        <v>59</v>
      </c>
      <c r="B17" s="18" t="n">
        <f aca="false">QUARTILE(Rohdaten!E4:E103,3)</f>
        <v>178.425</v>
      </c>
      <c r="D17" s="19" t="s">
        <v>60</v>
      </c>
    </row>
    <row r="18" customFormat="false" ht="18" hidden="false" customHeight="true" outlineLevel="0" collapsed="false">
      <c r="A18" s="14" t="s">
        <v>61</v>
      </c>
      <c r="B18" s="15" t="n">
        <f aca="false">QUARTILE(Rohdaten!E4:E103,3)-QUARTILE(Rohdaten!E4:E103,1)</f>
        <v>94.225</v>
      </c>
      <c r="D18" s="16" t="s">
        <v>62</v>
      </c>
    </row>
    <row r="20" customFormat="false" ht="21.75" hidden="false" customHeight="true" outlineLevel="0" collapsed="false">
      <c r="A20" s="13" t="s">
        <v>63</v>
      </c>
      <c r="B20" s="13"/>
      <c r="C20" s="13"/>
      <c r="D20" s="13"/>
      <c r="E20" s="13"/>
    </row>
    <row r="21" customFormat="false" ht="19.5" hidden="false" customHeight="true" outlineLevel="0" collapsed="false">
      <c r="A21" s="3" t="s">
        <v>64</v>
      </c>
      <c r="B21" s="3" t="s">
        <v>65</v>
      </c>
      <c r="C21" s="3"/>
      <c r="D21" s="3" t="s">
        <v>66</v>
      </c>
      <c r="E21" s="3" t="s">
        <v>67</v>
      </c>
    </row>
    <row r="22" customFormat="false" ht="18" hidden="false" customHeight="true" outlineLevel="0" collapsed="false">
      <c r="A22" s="14" t="s">
        <v>68</v>
      </c>
      <c r="B22" s="20" t="str">
        <f aca="false">IF(COUNT(Rohdaten!E4:E103)&gt;0,"OK","FEHLER: Keine Daten")</f>
        <v>OK</v>
      </c>
      <c r="C22" s="7"/>
      <c r="D22" s="16" t="s">
        <v>69</v>
      </c>
      <c r="E22" s="7"/>
    </row>
    <row r="23" customFormat="false" ht="18" hidden="false" customHeight="true" outlineLevel="0" collapsed="false">
      <c r="A23" s="17" t="s">
        <v>70</v>
      </c>
      <c r="B23" s="21" t="str">
        <f aca="false">IF(MIN(Rohdaten!E4:E103)&lt;AVERAGE(Rohdaten!E4:E103),"OK","Pruefen")</f>
        <v>OK</v>
      </c>
      <c r="C23" s="11"/>
      <c r="D23" s="19" t="s">
        <v>71</v>
      </c>
      <c r="E23" s="11"/>
    </row>
    <row r="24" customFormat="false" ht="18" hidden="false" customHeight="true" outlineLevel="0" collapsed="false">
      <c r="A24" s="14" t="s">
        <v>72</v>
      </c>
      <c r="B24" s="20" t="str">
        <f aca="false">IF(MAX(Rohdaten!E4:E103)&gt;AVERAGE(Rohdaten!E4:E103),"OK","Pruefen")</f>
        <v>OK</v>
      </c>
      <c r="C24" s="7"/>
      <c r="D24" s="16" t="s">
        <v>73</v>
      </c>
      <c r="E24" s="7"/>
    </row>
    <row r="25" customFormat="false" ht="18" hidden="false" customHeight="true" outlineLevel="0" collapsed="false">
      <c r="A25" s="17" t="s">
        <v>74</v>
      </c>
      <c r="B25" s="21" t="str">
        <f aca="false">IF(ABS(AVERAGE(Rohdaten!E4:E103)-MEDIAN(Rohdaten!E4:E103))&lt;0.2*STDEV(Rohdaten!E4:E103),"Symmetrisch","Schiefe Verteilung")</f>
        <v>Symmetrisch</v>
      </c>
      <c r="C25" s="11"/>
      <c r="D25" s="19" t="s">
        <v>75</v>
      </c>
      <c r="E25" s="11"/>
    </row>
    <row r="27" customFormat="false" ht="21.75" hidden="false" customHeight="true" outlineLevel="0" collapsed="false">
      <c r="A27" s="13" t="s">
        <v>76</v>
      </c>
      <c r="B27" s="13"/>
      <c r="C27" s="13"/>
      <c r="D27" s="13"/>
      <c r="E27" s="13"/>
    </row>
    <row r="28" customFormat="false" ht="19.5" hidden="false" customHeight="true" outlineLevel="0" collapsed="false">
      <c r="A28" s="3" t="s">
        <v>4</v>
      </c>
      <c r="B28" s="3" t="s">
        <v>77</v>
      </c>
      <c r="C28" s="3" t="s">
        <v>78</v>
      </c>
      <c r="D28" s="3" t="s">
        <v>79</v>
      </c>
      <c r="E28" s="3" t="s">
        <v>80</v>
      </c>
    </row>
    <row r="29" customFormat="false" ht="18" hidden="false" customHeight="true" outlineLevel="0" collapsed="false">
      <c r="A29" s="17" t="s">
        <v>10</v>
      </c>
      <c r="B29" s="18" t="n">
        <f aca="false">COUNTIF(Rohdaten!C4:C103,"Produkt A")</f>
        <v>7</v>
      </c>
      <c r="C29" s="18" t="n">
        <f aca="false">IFERROR(AVERAGEIF(Rohdaten!C4:C103,"Produkt A",Rohdaten!E4:E103),"n/a")</f>
        <v>140.442857142857</v>
      </c>
      <c r="D29" s="18" t="str">
        <f aca="false">IFERROR(minifs(Rohdaten!E4:E103,Rohdaten!C4:C103,"Produkt A"),"n/a")</f>
        <v>n/a</v>
      </c>
      <c r="E29" s="18" t="str">
        <f aca="false">IFERROR(maxifs(Rohdaten!E4:E103,Rohdaten!C4:C103,"Produkt A"),"n/a")</f>
        <v>n/a</v>
      </c>
    </row>
    <row r="30" customFormat="false" ht="18" hidden="false" customHeight="true" outlineLevel="0" collapsed="false">
      <c r="A30" s="14" t="s">
        <v>14</v>
      </c>
      <c r="B30" s="15" t="n">
        <f aca="false">COUNTIF(Rohdaten!C4:C103,"Produkt B")</f>
        <v>7</v>
      </c>
      <c r="C30" s="15" t="n">
        <f aca="false">IFERROR(AVERAGEIF(Rohdaten!C4:C103,"Produkt B",Rohdaten!E4:E103),"n/a")</f>
        <v>92.6571428571429</v>
      </c>
      <c r="D30" s="15" t="str">
        <f aca="false">IFERROR(minifs(Rohdaten!E4:E103,Rohdaten!C4:C103,"Produkt B"),"n/a")</f>
        <v>n/a</v>
      </c>
      <c r="E30" s="15" t="str">
        <f aca="false">IFERROR(maxifs(Rohdaten!E4:E103,Rohdaten!C4:C103,"Produkt B"),"n/a")</f>
        <v>n/a</v>
      </c>
    </row>
    <row r="31" customFormat="false" ht="18" hidden="false" customHeight="true" outlineLevel="0" collapsed="false">
      <c r="A31" s="17" t="s">
        <v>17</v>
      </c>
      <c r="B31" s="18" t="n">
        <f aca="false">COUNTIF(Rohdaten!C4:C103,"Produkt C")</f>
        <v>6</v>
      </c>
      <c r="C31" s="18" t="n">
        <f aca="false">IFERROR(AVERAGEIF(Rohdaten!C4:C103,"Produkt C",Rohdaten!E4:E103),"n/a")</f>
        <v>153.95</v>
      </c>
      <c r="D31" s="18" t="str">
        <f aca="false">IFERROR(minifs(Rohdaten!E4:E103,Rohdaten!C4:C103,"Produkt C"),"n/a")</f>
        <v>n/a</v>
      </c>
      <c r="E31" s="18" t="str">
        <f aca="false">IFERROR(maxifs(Rohdaten!E4:E103,Rohdaten!C4:C103,"Produkt C"),"n/a")</f>
        <v>n/a</v>
      </c>
    </row>
    <row r="34" customFormat="false" ht="21.75" hidden="false" customHeight="true" outlineLevel="0" collapsed="false">
      <c r="A34" s="13" t="s">
        <v>81</v>
      </c>
      <c r="B34" s="13"/>
      <c r="C34" s="13"/>
      <c r="D34" s="13"/>
      <c r="E34" s="13"/>
    </row>
    <row r="35" customFormat="false" ht="19.5" hidden="false" customHeight="true" outlineLevel="0" collapsed="false">
      <c r="A35" s="3" t="s">
        <v>5</v>
      </c>
      <c r="B35" s="3" t="s">
        <v>77</v>
      </c>
      <c r="C35" s="3" t="s">
        <v>78</v>
      </c>
      <c r="D35" s="3" t="s">
        <v>79</v>
      </c>
      <c r="E35" s="3" t="s">
        <v>80</v>
      </c>
    </row>
    <row r="36" customFormat="false" ht="18" hidden="false" customHeight="true" outlineLevel="0" collapsed="false">
      <c r="A36" s="17" t="s">
        <v>11</v>
      </c>
      <c r="B36" s="18" t="n">
        <f aca="false">COUNTIF(Rohdaten!D4:D103,"Nord")</f>
        <v>5</v>
      </c>
      <c r="C36" s="18" t="n">
        <f aca="false">IFERROR(AVERAGEIF(Rohdaten!D4:D103,"Nord",Rohdaten!E4:E103),"n/a")</f>
        <v>131.8</v>
      </c>
      <c r="D36" s="18" t="str">
        <f aca="false">IFERROR(minifs(Rohdaten!E4:E103,Rohdaten!D4:D103,"Nord"),"n/a")</f>
        <v>n/a</v>
      </c>
      <c r="E36" s="18" t="str">
        <f aca="false">IFERROR(maxifs(Rohdaten!E4:E103,Rohdaten!D4:D103,"Nord"),"n/a")</f>
        <v>n/a</v>
      </c>
    </row>
    <row r="37" customFormat="false" ht="18" hidden="false" customHeight="true" outlineLevel="0" collapsed="false">
      <c r="A37" s="14" t="s">
        <v>15</v>
      </c>
      <c r="B37" s="15" t="n">
        <f aca="false">COUNTIF(Rohdaten!D4:D103,"Süd")</f>
        <v>5</v>
      </c>
      <c r="C37" s="15" t="n">
        <f aca="false">IFERROR(AVERAGEIF(Rohdaten!D4:D103,"Süd",Rohdaten!E4:E103),"n/a")</f>
        <v>110.8</v>
      </c>
      <c r="D37" s="15" t="str">
        <f aca="false">IFERROR(minifs(Rohdaten!E4:E103,Rohdaten!D4:D103,"Süd"),"n/a")</f>
        <v>n/a</v>
      </c>
      <c r="E37" s="15" t="str">
        <f aca="false">IFERROR(maxifs(Rohdaten!E4:E103,Rohdaten!D4:D103,"Süd"),"n/a")</f>
        <v>n/a</v>
      </c>
    </row>
    <row r="38" customFormat="false" ht="18" hidden="false" customHeight="true" outlineLevel="0" collapsed="false">
      <c r="A38" s="17" t="s">
        <v>18</v>
      </c>
      <c r="B38" s="18" t="n">
        <f aca="false">COUNTIF(Rohdaten!D4:D103,"Ost")</f>
        <v>5</v>
      </c>
      <c r="C38" s="18" t="n">
        <f aca="false">IFERROR(AVERAGEIF(Rohdaten!D4:D103,"Ost",Rohdaten!E4:E103),"n/a")</f>
        <v>163.8</v>
      </c>
      <c r="D38" s="18" t="str">
        <f aca="false">IFERROR(minifs(Rohdaten!E4:E103,Rohdaten!D4:D103,"Ost"),"n/a")</f>
        <v>n/a</v>
      </c>
      <c r="E38" s="18" t="str">
        <f aca="false">IFERROR(maxifs(Rohdaten!E4:E103,Rohdaten!D4:D103,"Ost"),"n/a")</f>
        <v>n/a</v>
      </c>
    </row>
    <row r="39" customFormat="false" ht="18" hidden="false" customHeight="true" outlineLevel="0" collapsed="false">
      <c r="A39" s="14" t="s">
        <v>20</v>
      </c>
      <c r="B39" s="15" t="n">
        <f aca="false">COUNTIF(Rohdaten!D4:D103,"West")</f>
        <v>5</v>
      </c>
      <c r="C39" s="15" t="n">
        <f aca="false">IFERROR(AVERAGEIF(Rohdaten!D4:D103,"West",Rohdaten!E4:E103),"n/a")</f>
        <v>104.68</v>
      </c>
      <c r="D39" s="15" t="str">
        <f aca="false">IFERROR(minifs(Rohdaten!E4:E103,Rohdaten!D4:D103,"West"),"n/a")</f>
        <v>n/a</v>
      </c>
      <c r="E39" s="15" t="str">
        <f aca="false">IFERROR(maxifs(Rohdaten!E4:E103,Rohdaten!D4:D103,"West"),"n/a")</f>
        <v>n/a</v>
      </c>
    </row>
    <row r="42" customFormat="false" ht="15.75" hidden="false" customHeight="true" outlineLevel="0" collapsed="false">
      <c r="A42" s="22" t="s">
        <v>82</v>
      </c>
      <c r="B42" s="22"/>
      <c r="C42" s="22"/>
      <c r="D42" s="22"/>
      <c r="E42" s="22"/>
    </row>
  </sheetData>
  <mergeCells count="7">
    <mergeCell ref="A1:F1"/>
    <mergeCell ref="A2:F2"/>
    <mergeCell ref="A4:E4"/>
    <mergeCell ref="A20:E20"/>
    <mergeCell ref="A27:E27"/>
    <mergeCell ref="A34:E34"/>
    <mergeCell ref="A42:E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471A3"/>
    <pageSetUpPr fitToPage="false"/>
  </sheetPr>
  <dimension ref="A1:O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3" min="1" style="0" width="14"/>
    <col collapsed="false" customWidth="true" hidden="false" outlineLevel="0" max="7" min="5" style="0" width="14"/>
    <col collapsed="false" customWidth="true" hidden="false" outlineLevel="0" max="9" min="9" style="0" width="14"/>
    <col collapsed="false" customWidth="true" hidden="false" outlineLevel="0" max="15" min="11" style="0" width="14"/>
  </cols>
  <sheetData>
    <row r="1" customFormat="false" ht="30" hidden="false" customHeight="true" outlineLevel="0" collapsed="false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8" hidden="false" customHeight="true" outlineLevel="0" collapsed="false">
      <c r="A2" s="2" t="s">
        <v>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15" hidden="false" customHeight="false" outlineLevel="0" collapsed="false">
      <c r="A4" s="3" t="s">
        <v>85</v>
      </c>
      <c r="B4" s="3" t="s">
        <v>78</v>
      </c>
      <c r="C4" s="3" t="s">
        <v>77</v>
      </c>
      <c r="E4" s="3" t="s">
        <v>86</v>
      </c>
      <c r="F4" s="3" t="s">
        <v>87</v>
      </c>
      <c r="G4" s="3" t="s">
        <v>88</v>
      </c>
      <c r="K4" s="3" t="s">
        <v>5</v>
      </c>
      <c r="L4" s="3" t="s">
        <v>11</v>
      </c>
      <c r="M4" s="3" t="s">
        <v>15</v>
      </c>
      <c r="N4" s="3" t="s">
        <v>18</v>
      </c>
      <c r="O4" s="3" t="s">
        <v>20</v>
      </c>
    </row>
    <row r="5" customFormat="false" ht="15" hidden="false" customHeight="false" outlineLevel="0" collapsed="false">
      <c r="A5" s="11" t="s">
        <v>10</v>
      </c>
      <c r="B5" s="18" t="n">
        <f aca="false">IFERROR(AVERAGEIF(Rohdaten!C4:C103,"Produkt A",Rohdaten!E4:E103),0)</f>
        <v>140.442857142857</v>
      </c>
      <c r="C5" s="21" t="n">
        <f aca="false">COUNTIF(Rohdaten!C4:C103,"Produkt A")</f>
        <v>7</v>
      </c>
      <c r="E5" s="11" t="s">
        <v>89</v>
      </c>
      <c r="F5" s="21" t="s">
        <v>9</v>
      </c>
      <c r="G5" s="18" t="n">
        <f aca="false">IFERROR(AVERAGEIFS(Rohdaten!E4:E103,Rohdaten!B4:B103,"&gt;="&amp;DATE(2024,1,1),Rohdaten!B4:B103,"&lt;"&amp;DATE(2024,2,1)),0)</f>
        <v>0</v>
      </c>
      <c r="K5" s="23" t="s">
        <v>10</v>
      </c>
      <c r="L5" s="18" t="n">
        <f aca="false">IFERROR(AVERAGEIFS(Rohdaten!E4:E103,Rohdaten!C4:C103,"Produkt A",Rohdaten!D4:D103,"Nord"),0)</f>
        <v>116.6</v>
      </c>
      <c r="M5" s="18" t="n">
        <f aca="false">IFERROR(AVERAGEIFS(Rohdaten!E4:E103,Rohdaten!C4:C103,"Produkt A",Rohdaten!D4:D103,"Süd"),0)</f>
        <v>56</v>
      </c>
      <c r="N5" s="18" t="n">
        <f aca="false">IFERROR(AVERAGEIFS(Rohdaten!E4:E103,Rohdaten!C4:C103,"Produkt A",Rohdaten!D4:D103,"Ost"),0)</f>
        <v>220.15</v>
      </c>
      <c r="O5" s="18" t="n">
        <f aca="false">IFERROR(AVERAGEIFS(Rohdaten!E4:E103,Rohdaten!C4:C103,"Produkt A",Rohdaten!D4:D103,"West"),0)</f>
        <v>126.8</v>
      </c>
    </row>
    <row r="6" customFormat="false" ht="15" hidden="false" customHeight="false" outlineLevel="0" collapsed="false">
      <c r="A6" s="7" t="s">
        <v>14</v>
      </c>
      <c r="B6" s="15" t="n">
        <f aca="false">IFERROR(AVERAGEIF(Rohdaten!C4:C103,"Produkt B",Rohdaten!E4:E103),0)</f>
        <v>92.6571428571429</v>
      </c>
      <c r="C6" s="20" t="n">
        <f aca="false">COUNTIF(Rohdaten!C4:C103,"Produkt B")</f>
        <v>7</v>
      </c>
      <c r="E6" s="7" t="s">
        <v>90</v>
      </c>
      <c r="F6" s="20" t="s">
        <v>13</v>
      </c>
      <c r="G6" s="15" t="n">
        <f aca="false">IFERROR(AVERAGEIFS(Rohdaten!E4:E103,Rohdaten!B4:B103,"&gt;="&amp;DATE(2024,2,1),Rohdaten!B4:B103,"&lt;"&amp;DATE(2024,3,1)),0)</f>
        <v>0</v>
      </c>
      <c r="K6" s="24" t="s">
        <v>14</v>
      </c>
      <c r="L6" s="15" t="n">
        <f aca="false">IFERROR(AVERAGEIFS(Rohdaten!E4:E103,Rohdaten!C4:C103,"Produkt B",Rohdaten!D4:D103,"Nord"),0)</f>
        <v>145.7</v>
      </c>
      <c r="M6" s="15" t="n">
        <f aca="false">IFERROR(AVERAGEIFS(Rohdaten!E4:E103,Rohdaten!C4:C103,"Produkt B",Rohdaten!D4:D103,"Süd"),0)</f>
        <v>72.4</v>
      </c>
      <c r="N6" s="15" t="n">
        <f aca="false">IFERROR(AVERAGEIFS(Rohdaten!E4:E103,Rohdaten!C4:C103,"Produkt B",Rohdaten!D4:D103,"Ost"),0)</f>
        <v>93.7</v>
      </c>
      <c r="O6" s="15" t="n">
        <f aca="false">IFERROR(AVERAGEIFS(Rohdaten!E4:E103,Rohdaten!C4:C103,"Produkt B",Rohdaten!D4:D103,"West"),0)</f>
        <v>59.35</v>
      </c>
    </row>
    <row r="7" customFormat="false" ht="15" hidden="false" customHeight="false" outlineLevel="0" collapsed="false">
      <c r="A7" s="11" t="s">
        <v>17</v>
      </c>
      <c r="B7" s="18" t="n">
        <f aca="false">IFERROR(AVERAGEIF(Rohdaten!C4:C103,"Produkt C",Rohdaten!E4:E103),0)</f>
        <v>153.95</v>
      </c>
      <c r="C7" s="21" t="n">
        <f aca="false">COUNTIF(Rohdaten!C4:C103,"Produkt C")</f>
        <v>6</v>
      </c>
      <c r="E7" s="11" t="s">
        <v>91</v>
      </c>
      <c r="F7" s="21" t="s">
        <v>16</v>
      </c>
      <c r="G7" s="18" t="n">
        <f aca="false">IFERROR(AVERAGEIFS(Rohdaten!E4:E103,Rohdaten!B4:B103,"&gt;="&amp;DATE(2024,3,1),Rohdaten!B4:B103,"&lt;"&amp;DATE(2024,4,1)),0)</f>
        <v>0</v>
      </c>
      <c r="K7" s="23" t="s">
        <v>17</v>
      </c>
      <c r="L7" s="18" t="n">
        <f aca="false">IFERROR(AVERAGEIFS(Rohdaten!E4:E103,Rohdaten!C4:C103,"Produkt C",Rohdaten!D4:D103,"Nord"),0)</f>
        <v>134.4</v>
      </c>
      <c r="M7" s="18" t="n">
        <f aca="false">IFERROR(AVERAGEIFS(Rohdaten!E4:E103,Rohdaten!C4:C103,"Produkt C",Rohdaten!D4:D103,"Süd"),0)</f>
        <v>176.6</v>
      </c>
      <c r="N7" s="18" t="n">
        <f aca="false">IFERROR(AVERAGEIFS(Rohdaten!E4:E103,Rohdaten!C4:C103,"Produkt C",Rohdaten!D4:D103,"Ost"),0)</f>
        <v>142.5</v>
      </c>
      <c r="O7" s="18" t="n">
        <f aca="false">IFERROR(AVERAGEIFS(Rohdaten!E4:E103,Rohdaten!C4:C103,"Produkt C",Rohdaten!D4:D103,"West"),0)</f>
        <v>151.1</v>
      </c>
    </row>
    <row r="8" customFormat="false" ht="15" hidden="false" customHeight="false" outlineLevel="0" collapsed="false">
      <c r="E8" s="7" t="s">
        <v>92</v>
      </c>
      <c r="F8" s="20" t="s">
        <v>19</v>
      </c>
      <c r="G8" s="15" t="n">
        <f aca="false">IFERROR(AVERAGEIFS(Rohdaten!E4:E103,Rohdaten!B4:B103,"&gt;="&amp;DATE(2024,4,1),Rohdaten!B4:B103,"&lt;"&amp;DATE(2024,5,1)),0)</f>
        <v>0</v>
      </c>
    </row>
    <row r="9" customFormat="false" ht="15" hidden="false" customHeight="false" outlineLevel="0" collapsed="false">
      <c r="E9" s="11" t="s">
        <v>93</v>
      </c>
      <c r="F9" s="21" t="s">
        <v>21</v>
      </c>
      <c r="G9" s="18" t="n">
        <f aca="false">IFERROR(AVERAGEIFS(Rohdaten!E4:E103,Rohdaten!B4:B103,"&gt;="&amp;DATE(2024,5,1),Rohdaten!B4:B103,"&lt;"&amp;DATE(2024,6,1)),0)</f>
        <v>0</v>
      </c>
    </row>
    <row r="10" customFormat="false" ht="15" hidden="false" customHeight="false" outlineLevel="0" collapsed="false">
      <c r="E10" s="7" t="s">
        <v>94</v>
      </c>
      <c r="F10" s="20" t="s">
        <v>22</v>
      </c>
      <c r="G10" s="15" t="n">
        <f aca="false">IFERROR(AVERAGEIFS(Rohdaten!E4:E103,Rohdaten!B4:B103,"&gt;="&amp;DATE(2024,6,1),Rohdaten!B4:B103,"&lt;"&amp;DATE(2024,7,1)),0)</f>
        <v>0</v>
      </c>
    </row>
    <row r="11" customFormat="false" ht="15" hidden="false" customHeight="false" outlineLevel="0" collapsed="false">
      <c r="E11" s="11" t="s">
        <v>95</v>
      </c>
      <c r="F11" s="21" t="s">
        <v>23</v>
      </c>
      <c r="G11" s="18" t="n">
        <f aca="false">IFERROR(AVERAGEIFS(Rohdaten!E4:E103,Rohdaten!B4:B103,"&gt;="&amp;DATE(2024,7,1),Rohdaten!B4:B103,"&lt;"&amp;DATE(2024,8,1)),0)</f>
        <v>0</v>
      </c>
    </row>
    <row r="12" customFormat="false" ht="15" hidden="false" customHeight="false" outlineLevel="0" collapsed="false">
      <c r="E12" s="7" t="s">
        <v>96</v>
      </c>
      <c r="F12" s="20" t="s">
        <v>24</v>
      </c>
      <c r="G12" s="15" t="n">
        <f aca="false">IFERROR(AVERAGEIFS(Rohdaten!E4:E103,Rohdaten!B4:B103,"&gt;="&amp;DATE(2024,8,1),Rohdaten!B4:B103,"&lt;"&amp;DATE(2024,9,1)),0)</f>
        <v>0</v>
      </c>
    </row>
    <row r="13" customFormat="false" ht="15" hidden="false" customHeight="false" outlineLevel="0" collapsed="false">
      <c r="E13" s="11" t="s">
        <v>97</v>
      </c>
      <c r="F13" s="21" t="s">
        <v>25</v>
      </c>
      <c r="G13" s="18" t="n">
        <f aca="false">IFERROR(AVERAGEIFS(Rohdaten!E4:E103,Rohdaten!B4:B103,"&gt;="&amp;DATE(2024,9,1),Rohdaten!B4:B103,"&lt;"&amp;DATE(2024,10,1)),0)</f>
        <v>0</v>
      </c>
    </row>
    <row r="14" customFormat="false" ht="15" hidden="false" customHeight="false" outlineLevel="0" collapsed="false">
      <c r="E14" s="7" t="s">
        <v>98</v>
      </c>
      <c r="F14" s="20" t="s">
        <v>26</v>
      </c>
      <c r="G14" s="15" t="n">
        <f aca="false">IFERROR(AVERAGEIFS(Rohdaten!E4:E103,Rohdaten!B4:B103,"&gt;="&amp;DATE(2024,10,1),Rohdaten!B4:B103,"&lt;"&amp;DATE(2024,11,1)),0)</f>
        <v>0</v>
      </c>
    </row>
    <row r="15" customFormat="false" ht="15" hidden="false" customHeight="false" outlineLevel="0" collapsed="false">
      <c r="E15" s="11" t="s">
        <v>99</v>
      </c>
      <c r="F15" s="21" t="s">
        <v>27</v>
      </c>
      <c r="G15" s="18" t="n">
        <f aca="false">IFERROR(AVERAGEIFS(Rohdaten!E4:E103,Rohdaten!B4:B103,"&gt;="&amp;DATE(2024,11,1),Rohdaten!B4:B103,"&lt;"&amp;DATE(2024,12,1)),0)</f>
        <v>0</v>
      </c>
    </row>
    <row r="16" customFormat="false" ht="15" hidden="false" customHeight="false" outlineLevel="0" collapsed="false">
      <c r="E16" s="7" t="s">
        <v>100</v>
      </c>
      <c r="F16" s="20" t="s">
        <v>28</v>
      </c>
      <c r="G16" s="15" t="n">
        <f aca="false">IFERROR(AVERAGEIFS(Rohdaten!E4:E103,Rohdaten!B4:B103,"&gt;="&amp;DATE(2024,12,1),Rohdaten!B4:B103,"&lt;"&amp;DATE(2025,1,1)),0)</f>
        <v>0</v>
      </c>
    </row>
  </sheetData>
  <mergeCells count="2">
    <mergeCell ref="A1:N1"/>
    <mergeCell ref="A2:N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88888"/>
    <pageSetUpPr fitToPage="false"/>
  </sheetPr>
  <dimension ref="A1:D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6"/>
    <col collapsed="false" customWidth="true" hidden="false" outlineLevel="0" max="3" min="3" style="0" width="55"/>
    <col collapsed="false" customWidth="true" hidden="false" outlineLevel="0" max="4" min="4" style="0" width="30"/>
  </cols>
  <sheetData>
    <row r="1" customFormat="false" ht="30" hidden="false" customHeight="true" outlineLevel="0" collapsed="false">
      <c r="A1" s="1" t="s">
        <v>101</v>
      </c>
      <c r="B1" s="1"/>
      <c r="C1" s="1"/>
      <c r="D1" s="1"/>
    </row>
    <row r="2" customFormat="false" ht="18" hidden="false" customHeight="true" outlineLevel="0" collapsed="false">
      <c r="A2" s="25" t="s">
        <v>102</v>
      </c>
      <c r="B2" s="25"/>
      <c r="C2" s="25"/>
      <c r="D2" s="25"/>
    </row>
    <row r="4" customFormat="false" ht="21.75" hidden="false" customHeight="true" outlineLevel="0" collapsed="false">
      <c r="A4" s="13" t="s">
        <v>103</v>
      </c>
      <c r="B4" s="13"/>
      <c r="C4" s="13"/>
      <c r="D4" s="13"/>
    </row>
    <row r="5" customFormat="false" ht="19.5" hidden="false" customHeight="true" outlineLevel="0" collapsed="false">
      <c r="A5" s="3" t="s">
        <v>104</v>
      </c>
      <c r="B5" s="3" t="s">
        <v>105</v>
      </c>
      <c r="C5" s="3" t="s">
        <v>36</v>
      </c>
      <c r="D5" s="3" t="s">
        <v>67</v>
      </c>
    </row>
    <row r="6" customFormat="false" ht="31.5" hidden="false" customHeight="true" outlineLevel="0" collapsed="false">
      <c r="A6" s="26" t="s">
        <v>106</v>
      </c>
      <c r="B6" s="14" t="s">
        <v>107</v>
      </c>
      <c r="C6" s="7" t="s">
        <v>108</v>
      </c>
      <c r="D6" s="16" t="s">
        <v>109</v>
      </c>
    </row>
    <row r="7" customFormat="false" ht="31.5" hidden="false" customHeight="true" outlineLevel="0" collapsed="false">
      <c r="A7" s="27" t="s">
        <v>110</v>
      </c>
      <c r="B7" s="17" t="s">
        <v>111</v>
      </c>
      <c r="C7" s="11" t="s">
        <v>112</v>
      </c>
      <c r="D7" s="19" t="s">
        <v>113</v>
      </c>
    </row>
    <row r="8" customFormat="false" ht="31.5" hidden="false" customHeight="true" outlineLevel="0" collapsed="false">
      <c r="A8" s="26" t="s">
        <v>114</v>
      </c>
      <c r="B8" s="14" t="s">
        <v>115</v>
      </c>
      <c r="C8" s="7" t="s">
        <v>116</v>
      </c>
      <c r="D8" s="16" t="s">
        <v>117</v>
      </c>
    </row>
    <row r="9" customFormat="false" ht="31.5" hidden="false" customHeight="true" outlineLevel="0" collapsed="false">
      <c r="A9" s="27" t="s">
        <v>118</v>
      </c>
      <c r="B9" s="17" t="s">
        <v>119</v>
      </c>
      <c r="C9" s="11" t="s">
        <v>120</v>
      </c>
      <c r="D9" s="19" t="s">
        <v>121</v>
      </c>
    </row>
    <row r="10" customFormat="false" ht="31.5" hidden="false" customHeight="true" outlineLevel="0" collapsed="false">
      <c r="A10" s="26" t="s">
        <v>122</v>
      </c>
      <c r="B10" s="14" t="s">
        <v>123</v>
      </c>
      <c r="C10" s="7" t="s">
        <v>124</v>
      </c>
      <c r="D10" s="16" t="s">
        <v>125</v>
      </c>
    </row>
    <row r="11" customFormat="false" ht="31.5" hidden="false" customHeight="true" outlineLevel="0" collapsed="false">
      <c r="A11" s="27" t="s">
        <v>126</v>
      </c>
      <c r="B11" s="17" t="s">
        <v>127</v>
      </c>
      <c r="C11" s="11" t="s">
        <v>128</v>
      </c>
      <c r="D11" s="19" t="s">
        <v>129</v>
      </c>
    </row>
    <row r="12" customFormat="false" ht="31.5" hidden="false" customHeight="true" outlineLevel="0" collapsed="false">
      <c r="A12" s="26" t="s">
        <v>130</v>
      </c>
      <c r="B12" s="14" t="s">
        <v>131</v>
      </c>
      <c r="C12" s="7" t="s">
        <v>132</v>
      </c>
      <c r="D12" s="16" t="s">
        <v>133</v>
      </c>
    </row>
    <row r="14" customFormat="false" ht="21.75" hidden="false" customHeight="true" outlineLevel="0" collapsed="false">
      <c r="A14" s="13" t="s">
        <v>134</v>
      </c>
      <c r="B14" s="13"/>
      <c r="C14" s="13"/>
      <c r="D14" s="13"/>
    </row>
    <row r="15" customFormat="false" ht="19.5" hidden="false" customHeight="true" outlineLevel="0" collapsed="false">
      <c r="A15" s="3"/>
      <c r="B15" s="3" t="s">
        <v>135</v>
      </c>
      <c r="C15" s="3" t="s">
        <v>136</v>
      </c>
      <c r="D15" s="3" t="s">
        <v>137</v>
      </c>
    </row>
    <row r="16" customFormat="false" ht="18" hidden="false" customHeight="true" outlineLevel="0" collapsed="false">
      <c r="A16" s="7"/>
      <c r="B16" s="14" t="s">
        <v>138</v>
      </c>
      <c r="C16" s="28" t="s">
        <v>139</v>
      </c>
      <c r="D16" s="7" t="s">
        <v>140</v>
      </c>
    </row>
    <row r="17" customFormat="false" ht="18" hidden="false" customHeight="true" outlineLevel="0" collapsed="false">
      <c r="A17" s="11"/>
      <c r="B17" s="17" t="s">
        <v>141</v>
      </c>
      <c r="C17" s="29" t="s">
        <v>142</v>
      </c>
      <c r="D17" s="11" t="s">
        <v>143</v>
      </c>
    </row>
    <row r="18" customFormat="false" ht="18" hidden="false" customHeight="true" outlineLevel="0" collapsed="false">
      <c r="A18" s="7"/>
      <c r="B18" s="14" t="s">
        <v>144</v>
      </c>
      <c r="C18" s="28" t="s">
        <v>145</v>
      </c>
      <c r="D18" s="7" t="s">
        <v>146</v>
      </c>
    </row>
    <row r="19" customFormat="false" ht="18" hidden="false" customHeight="true" outlineLevel="0" collapsed="false">
      <c r="A19" s="11"/>
      <c r="B19" s="17" t="s">
        <v>147</v>
      </c>
      <c r="C19" s="29" t="s">
        <v>148</v>
      </c>
      <c r="D19" s="11" t="s">
        <v>149</v>
      </c>
    </row>
    <row r="20" customFormat="false" ht="18" hidden="false" customHeight="true" outlineLevel="0" collapsed="false">
      <c r="A20" s="7"/>
      <c r="B20" s="14" t="s">
        <v>150</v>
      </c>
      <c r="C20" s="28" t="s">
        <v>151</v>
      </c>
      <c r="D20" s="7" t="s">
        <v>152</v>
      </c>
    </row>
    <row r="21" customFormat="false" ht="18" hidden="false" customHeight="true" outlineLevel="0" collapsed="false">
      <c r="A21" s="11"/>
      <c r="B21" s="17" t="s">
        <v>153</v>
      </c>
      <c r="C21" s="29" t="s">
        <v>154</v>
      </c>
      <c r="D21" s="11" t="s">
        <v>155</v>
      </c>
    </row>
    <row r="22" customFormat="false" ht="18" hidden="false" customHeight="true" outlineLevel="0" collapsed="false">
      <c r="A22" s="7"/>
      <c r="B22" s="14" t="s">
        <v>156</v>
      </c>
      <c r="C22" s="28" t="s">
        <v>157</v>
      </c>
      <c r="D22" s="7" t="s">
        <v>57</v>
      </c>
    </row>
    <row r="23" customFormat="false" ht="18" hidden="false" customHeight="true" outlineLevel="0" collapsed="false">
      <c r="A23" s="11"/>
      <c r="B23" s="17" t="s">
        <v>158</v>
      </c>
      <c r="C23" s="29" t="s">
        <v>159</v>
      </c>
      <c r="D23" s="11" t="s">
        <v>160</v>
      </c>
    </row>
    <row r="24" customFormat="false" ht="18" hidden="false" customHeight="true" outlineLevel="0" collapsed="false">
      <c r="A24" s="7"/>
      <c r="B24" s="14" t="s">
        <v>161</v>
      </c>
      <c r="C24" s="28" t="s">
        <v>162</v>
      </c>
      <c r="D24" s="7" t="s">
        <v>163</v>
      </c>
    </row>
    <row r="25" customFormat="false" ht="18" hidden="false" customHeight="true" outlineLevel="0" collapsed="false">
      <c r="A25" s="11"/>
      <c r="B25" s="17" t="s">
        <v>164</v>
      </c>
      <c r="C25" s="29" t="s">
        <v>165</v>
      </c>
      <c r="D25" s="11" t="s">
        <v>166</v>
      </c>
    </row>
    <row r="27" customFormat="false" ht="18" hidden="false" customHeight="true" outlineLevel="0" collapsed="false">
      <c r="A27" s="30" t="s">
        <v>167</v>
      </c>
      <c r="B27" s="30"/>
      <c r="C27" s="30"/>
      <c r="D27" s="30"/>
    </row>
    <row r="29" customFormat="false" ht="21.75" hidden="false" customHeight="true" outlineLevel="0" collapsed="false">
      <c r="A29" s="13" t="s">
        <v>168</v>
      </c>
      <c r="B29" s="13"/>
      <c r="C29" s="13"/>
      <c r="D29" s="13"/>
    </row>
    <row r="30" customFormat="false" ht="18" hidden="false" customHeight="true" outlineLevel="0" collapsed="false">
      <c r="A30" s="31"/>
      <c r="B30" s="32" t="s">
        <v>169</v>
      </c>
      <c r="C30" s="7" t="s">
        <v>170</v>
      </c>
      <c r="D30" s="31"/>
    </row>
    <row r="31" customFormat="false" ht="18" hidden="false" customHeight="true" outlineLevel="0" collapsed="false">
      <c r="A31" s="33"/>
      <c r="B31" s="34" t="s">
        <v>171</v>
      </c>
      <c r="C31" s="11" t="s">
        <v>172</v>
      </c>
      <c r="D31" s="33"/>
    </row>
    <row r="32" customFormat="false" ht="18" hidden="false" customHeight="true" outlineLevel="0" collapsed="false">
      <c r="A32" s="31"/>
      <c r="B32" s="14" t="s">
        <v>173</v>
      </c>
      <c r="C32" s="7" t="s">
        <v>174</v>
      </c>
      <c r="D32" s="31"/>
    </row>
    <row r="33" customFormat="false" ht="18" hidden="false" customHeight="true" outlineLevel="0" collapsed="false">
      <c r="A33" s="33"/>
      <c r="B33" s="35" t="s">
        <v>175</v>
      </c>
      <c r="C33" s="11" t="s">
        <v>176</v>
      </c>
      <c r="D33" s="33"/>
    </row>
  </sheetData>
  <mergeCells count="6">
    <mergeCell ref="A1:D1"/>
    <mergeCell ref="A2:D2"/>
    <mergeCell ref="A4:D4"/>
    <mergeCell ref="A14:D14"/>
    <mergeCell ref="A27:D27"/>
    <mergeCell ref="A29:D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2026-04-13T09:16:52Z</dcterms:created>
  <dc:creator>openpyxl</dc:creator>
  <dc:description/>
  <dc:language>en-US</dc:language>
  <cp:lastModifiedBy/>
  <dcterms:modified xsi:type="dcterms:W3CDTF">2026-04-13T09:17:01Z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