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Zählerstand Tabelle" sheetId="1" state="visible" r:id="rId2"/>
    <sheet name="🔢 Stromkosten-Rechner" sheetId="2" state="visible" r:id="rId3"/>
    <sheet name="📊 Vergleichswerte" sheetId="3" state="visible" r:id="rId4"/>
    <sheet name="🔌 Geräte-Verbrauch" sheetId="4" state="visible" r:id="rId5"/>
    <sheet name="💡 Sparmaßnahmen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<sst xmlns="http://schemas.openxmlformats.org/spreadsheetml/2006/main" count="121" uniqueCount="116">
  <si>
    <t xml:space="preserve">⚡  STROMVERBRAUCH TABELLE  ⚡</t>
  </si>
  <si>
    <t xml:space="preserve">Monatliche Zählerstand-Dokumentation &amp; Kostenverfolgung</t>
  </si>
  <si>
    <t xml:space="preserve">⚙  EINSTELLUNGEN</t>
  </si>
  <si>
    <t xml:space="preserve">Haushaltsgröße:</t>
  </si>
  <si>
    <t xml:space="preserve">Personen</t>
  </si>
  <si>
    <t xml:space="preserve">Strompreis (Cent/kWh):</t>
  </si>
  <si>
    <t xml:space="preserve">Strompreis:</t>
  </si>
  <si>
    <t xml:space="preserve">Cent/kWh</t>
  </si>
  <si>
    <t xml:space="preserve">#</t>
  </si>
  <si>
    <t xml:space="preserve">Datum</t>
  </si>
  <si>
    <t xml:space="preserve">Zählerstand (kWh)</t>
  </si>
  <si>
    <t xml:space="preserve">Verbrauch (kWh)</t>
  </si>
  <si>
    <t xml:space="preserve">Tagesdurchschnitt (kWh)</t>
  </si>
  <si>
    <t xml:space="preserve">Kosten (€)</t>
  </si>
  <si>
    <t xml:space="preserve">Notizen</t>
  </si>
  <si>
    <t xml:space="preserve">01.01.2025</t>
  </si>
  <si>
    <t xml:space="preserve">-</t>
  </si>
  <si>
    <t xml:space="preserve">Startwert</t>
  </si>
  <si>
    <t xml:space="preserve">01.02.2025</t>
  </si>
  <si>
    <t xml:space="preserve">Normaler Betrieb</t>
  </si>
  <si>
    <t xml:space="preserve">01.03.2025</t>
  </si>
  <si>
    <t xml:space="preserve">01.04.2025</t>
  </si>
  <si>
    <t xml:space="preserve">01.05.2025</t>
  </si>
  <si>
    <t xml:space="preserve">01.06.2025</t>
  </si>
  <si>
    <t xml:space="preserve">01.07.2025</t>
  </si>
  <si>
    <t xml:space="preserve">Urlaub (2 Wochen)</t>
  </si>
  <si>
    <t xml:space="preserve">01.08.2025</t>
  </si>
  <si>
    <t xml:space="preserve">01.09.2025</t>
  </si>
  <si>
    <t xml:space="preserve">01.10.2025</t>
  </si>
  <si>
    <t xml:space="preserve">Neue Waschmaschine</t>
  </si>
  <si>
    <t xml:space="preserve">01.11.2025</t>
  </si>
  <si>
    <t xml:space="preserve">01.12.2025</t>
  </si>
  <si>
    <t xml:space="preserve">Weihnachtsbeleuchtung</t>
  </si>
  <si>
    <t xml:space="preserve">📊  JAHRESSUMME &amp; DURCHSCHNITT</t>
  </si>
  <si>
    <t xml:space="preserve">Jahresgesamtkosten</t>
  </si>
  <si>
    <t xml:space="preserve">LEGENDE:  🔵 Blau = Benutzereingabe (änderbar)   ⚫ Schwarz = Formel (automatisch)   🟡 Gelb = Wichtige Einstellung</t>
  </si>
  <si>
    <t xml:space="preserve">⚡  STROMKOSTEN &amp; VERBRAUCH RECHNER</t>
  </si>
  <si>
    <t xml:space="preserve">Berechnen Sie Ihren Verbrauch und Ihre Kosten in Sekunden</t>
  </si>
  <si>
    <t xml:space="preserve">📥  EINGABEN</t>
  </si>
  <si>
    <t xml:space="preserve">Zählerstand Alt:</t>
  </si>
  <si>
    <t xml:space="preserve">kWh</t>
  </si>
  <si>
    <t xml:space="preserve">Zählerstand Neu:</t>
  </si>
  <si>
    <t xml:space="preserve">Cent pro kWh</t>
  </si>
  <si>
    <t xml:space="preserve">Zeitraum:</t>
  </si>
  <si>
    <t xml:space="preserve">Tage</t>
  </si>
  <si>
    <t xml:space="preserve">📊  ERGEBNISSE</t>
  </si>
  <si>
    <t xml:space="preserve">Verbrauch:</t>
  </si>
  <si>
    <t xml:space="preserve">Geschätzte Kosten:</t>
  </si>
  <si>
    <t xml:space="preserve">Kosten pro Tag:</t>
  </si>
  <si>
    <t xml:space="preserve">Verbrauch pro Tag:</t>
  </si>
  <si>
    <t xml:space="preserve">Hochrechnung Jahr:</t>
  </si>
  <si>
    <t xml:space="preserve">Jahreskosten (geschätzt):</t>
  </si>
  <si>
    <t xml:space="preserve">📐  FORMEL</t>
  </si>
  <si>
    <t xml:space="preserve">Verbrauch (kWh) = Zählerstand Neu − Zählerstand Alt</t>
  </si>
  <si>
    <t xml:space="preserve">Kosten (€) = Verbrauch (kWh) × Strompreis (Ct/kWh) ÷ 100</t>
  </si>
  <si>
    <t xml:space="preserve">📊  DURCHSCHNITTLICHER STROMVERBRAUCH IN DEUTSCHLAND</t>
  </si>
  <si>
    <t xml:space="preserve">Quelle: co2online Stromspiegel (ohne elektrische Warmwasserbereitung)</t>
  </si>
  <si>
    <t xml:space="preserve">Haushaltsgröße</t>
  </si>
  <si>
    <t xml:space="preserve">Geringer Verbrauch
(kWh/Jahr)</t>
  </si>
  <si>
    <t xml:space="preserve">Hoher Verbrauch
(kWh/Jahr)</t>
  </si>
  <si>
    <t xml:space="preserve">Bewertung Ihres Verbrauchs</t>
  </si>
  <si>
    <t xml:space="preserve">1 Person</t>
  </si>
  <si>
    <t xml:space="preserve">2 Personen</t>
  </si>
  <si>
    <t xml:space="preserve">3 Personen</t>
  </si>
  <si>
    <t xml:space="preserve">4 Personen</t>
  </si>
  <si>
    <t xml:space="preserve">Ihr Jahresverbrauch (aus Tabelle):</t>
  </si>
  <si>
    <t xml:space="preserve">← Automatisch aus Tabelle übernommen</t>
  </si>
  <si>
    <t xml:space="preserve">💡  STROMFRESSER – HÄUFIGE URSACHEN FÜR HOHEN VERBRAUCH</t>
  </si>
  <si>
    <t xml:space="preserve">🔧  Alte Heizungspumpen</t>
  </si>
  <si>
    <t xml:space="preserve">Laufen oft unbemerkt im Dauerbetrieb</t>
  </si>
  <si>
    <t xml:space="preserve">❄️  Veraltete Kühlgeräte</t>
  </si>
  <si>
    <t xml:space="preserve">15 Jahre alter Kühlschrank verbraucht 2× so viel wie A-Klasse</t>
  </si>
  <si>
    <t xml:space="preserve">📺  Standby-Modus</t>
  </si>
  <si>
    <t xml:space="preserve">Fernseher, Konsolen, PC – schaltbare Steckdosenleisten nutzen</t>
  </si>
  <si>
    <t xml:space="preserve">💡  Glühlampen / Halogen</t>
  </si>
  <si>
    <t xml:space="preserve">Wechsel zu LED spart bis zu 80 % Beleuchtungsenergie</t>
  </si>
  <si>
    <t xml:space="preserve">🌡️  Heizung zu hoch</t>
  </si>
  <si>
    <t xml:space="preserve">Jedes Grad weniger spart ~6 % Heizenergie</t>
  </si>
  <si>
    <t xml:space="preserve">🔌  GERÄTE-VERBRAUCHSÜBERSICHT</t>
  </si>
  <si>
    <t xml:space="preserve">Berechnen Sie den Stromverbrauch einzelner Haushaltsgeräte</t>
  </si>
  <si>
    <t xml:space="preserve">← Cent pro kWh eingeben</t>
  </si>
  <si>
    <t xml:space="preserve">Gerät</t>
  </si>
  <si>
    <t xml:space="preserve">Leistung (W)</t>
  </si>
  <si>
    <t xml:space="preserve">Tägl. Nutzung (h)</t>
  </si>
  <si>
    <t xml:space="preserve">kWh/Tag</t>
  </si>
  <si>
    <t xml:space="preserve">kWh/Jahr</t>
  </si>
  <si>
    <t xml:space="preserve">Kosten/Jahr (€)</t>
  </si>
  <si>
    <t xml:space="preserve">Kühlschrank (alt, 15J.)</t>
  </si>
  <si>
    <t xml:space="preserve">Kühlschrank (neu, A-Klasse)</t>
  </si>
  <si>
    <t xml:space="preserve">Waschmaschine</t>
  </si>
  <si>
    <t xml:space="preserve">Trockner</t>
  </si>
  <si>
    <t xml:space="preserve">Geschirrspüler</t>
  </si>
  <si>
    <t xml:space="preserve">Fernseher (55")</t>
  </si>
  <si>
    <t xml:space="preserve">Computer / Laptop</t>
  </si>
  <si>
    <t xml:space="preserve">Standby (Gesamthaushalt)</t>
  </si>
  <si>
    <t xml:space="preserve">Beleuchtung (alt, Halogen)</t>
  </si>
  <si>
    <t xml:space="preserve">Beleuchtung (neu, LED)</t>
  </si>
  <si>
    <t xml:space="preserve">Elektroherd / Kochfeld</t>
  </si>
  <si>
    <t xml:space="preserve">Kaffeemaschine</t>
  </si>
  <si>
    <t xml:space="preserve">GESAMT</t>
  </si>
  <si>
    <t xml:space="preserve">💡  SPARMAΒNAHMEN TRACKER</t>
  </si>
  <si>
    <t xml:space="preserve">Verfolgen Sie Ihre Einsparungen durch gezielte Maßnahmen</t>
  </si>
  <si>
    <t xml:space="preserve">Strompreis (Ct/kWh):</t>
  </si>
  <si>
    <t xml:space="preserve">Maßnahme</t>
  </si>
  <si>
    <t xml:space="preserve">Verbrauch Vorher (kWh/Monat)</t>
  </si>
  <si>
    <t xml:space="preserve">Verbrauch Nachher (kWh/Monat)</t>
  </si>
  <si>
    <t xml:space="preserve">Einsparung (kWh/Monat)</t>
  </si>
  <si>
    <t xml:space="preserve">Ersparnis/Jahr (€)</t>
  </si>
  <si>
    <t xml:space="preserve">Wechsel zu LED-Lampen</t>
  </si>
  <si>
    <t xml:space="preserve">Standby abschalten</t>
  </si>
  <si>
    <t xml:space="preserve">Kühlschrank erneuert (A-Klasse)</t>
  </si>
  <si>
    <t xml:space="preserve">Waschmaschine 30° statt 60°</t>
  </si>
  <si>
    <t xml:space="preserve">Trockner durch Wäscheständer</t>
  </si>
  <si>
    <t xml:space="preserve">Heizungspumpe erneuert</t>
  </si>
  <si>
    <t xml:space="preserve">Schaltbare Steckdosenleisten</t>
  </si>
  <si>
    <t xml:space="preserve">GESAMTERSPARNIS PRO JAHR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</si>
</sst>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"/>
    <numFmt numFmtId="166" formatCode="#,##0"/>
    <numFmt numFmtId="167" formatCode="#,##0.0"/>
    <numFmt numFmtId="168" formatCode="#,##0.00"/>
    <numFmt numFmtId="169" formatCode="#,##0.00&quot; €&quot;"/>
    <numFmt numFmtId="170" formatCode="#,##0.0&quot; kWh&quot;"/>
    <numFmt numFmtId="171" formatCode="#,##0.00&quot; kWh/Tag&quot;"/>
    <numFmt numFmtId="172" formatCode="#,##0.00&quot; €/Tag&quot;"/>
    <numFmt numFmtId="173" formatCode="#,##0&quot; kWh/Jahr&quot;"/>
    <numFmt numFmtId="174" formatCode="#,##0.00&quot; €/Jahr&quot;"/>
    <numFmt numFmtId="175" formatCode="#,##0&quot; kWh&quot;"/>
    <numFmt numFmtId="176" formatCode="0.0"/>
    <numFmt numFmtId="177" formatCode="0.000"/>
    <numFmt numFmtId="178" formatCode="#,##0.0&quot; kWh/Monat&quot;"/>
  </numFmts>
  <fonts count="3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BFBFBF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B050"/>
      <name val="Arial"/>
      <family val="0"/>
      <charset val="1"/>
    </font>
    <font>
      <sz val="11"/>
      <color rgb="FFFF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472C4"/>
      </patternFill>
    </fill>
    <fill>
      <patternFill patternType="solid">
        <fgColor rgb="FFDEEAF1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00B050"/>
        <bgColor rgb="FF008080"/>
      </patternFill>
    </fill>
    <fill>
      <patternFill patternType="solid">
        <fgColor rgb="FFE2EFDA"/>
        <bgColor rgb="FFDEEAF1"/>
      </patternFill>
    </fill>
    <fill>
      <patternFill patternType="solid">
        <fgColor rgb="FFF4B942"/>
        <bgColor rgb="FFFFCC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3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33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EEAF1"/>
      <rgbColor rgb="FF660066"/>
      <rgbColor rgb="FFFF8080"/>
      <rgbColor rgb="FF2E75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4B942"/>
      <rgbColor rgb="FFFF9900"/>
      <rgbColor rgb="FFFF6600"/>
      <rgbColor rgb="FF595959"/>
      <rgbColor rgb="FF969696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5" min="4" style="0" width="22"/>
    <col collapsed="false" customWidth="true" hidden="false" outlineLevel="0" max="6" min="6" style="0" width="16"/>
    <col collapsed="false" customWidth="true" hidden="false" outlineLevel="0" max="7" min="7" style="0" width="32"/>
  </cols>
  <sheetData>
    <row r="1" customFormat="false" ht="12" hidden="false" customHeight="true" outlineLevel="0" collapsed="false"/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9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8" hidden="false" customHeight="true" outlineLevel="0" collapsed="false">
      <c r="A4" s="3" t="s">
        <v>2</v>
      </c>
      <c r="B4" s="3"/>
      <c r="C4" s="3"/>
      <c r="D4" s="4" t="s">
        <v>3</v>
      </c>
      <c r="E4" s="5" t="n">
        <v>2</v>
      </c>
      <c r="F4" s="6" t="s">
        <v>4</v>
      </c>
    </row>
    <row r="5" customFormat="false" ht="18" hidden="false" customHeight="true" outlineLevel="0" collapsed="false">
      <c r="A5" s="7" t="s">
        <v>5</v>
      </c>
      <c r="B5" s="7"/>
      <c r="C5" s="7"/>
      <c r="D5" s="4" t="s">
        <v>6</v>
      </c>
      <c r="E5" s="8" t="n">
        <v>32</v>
      </c>
      <c r="F5" s="6" t="s">
        <v>7</v>
      </c>
    </row>
    <row r="6" customFormat="false" ht="18" hidden="false" customHeight="true" outlineLevel="0" collapsed="false">
      <c r="A6" s="9"/>
      <c r="B6" s="9"/>
      <c r="C6" s="9"/>
      <c r="D6" s="9"/>
      <c r="E6" s="9"/>
      <c r="F6" s="9"/>
      <c r="G6" s="9"/>
    </row>
    <row r="7" customFormat="false" ht="30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</row>
    <row r="8" customFormat="false" ht="19.5" hidden="false" customHeight="true" outlineLevel="0" collapsed="false">
      <c r="A8" s="11" t="n">
        <v>1</v>
      </c>
      <c r="B8" s="12" t="s">
        <v>15</v>
      </c>
      <c r="C8" s="13" t="n">
        <v>12500</v>
      </c>
      <c r="D8" s="14" t="s">
        <v>16</v>
      </c>
      <c r="E8" s="14" t="s">
        <v>16</v>
      </c>
      <c r="F8" s="14" t="s">
        <v>16</v>
      </c>
      <c r="G8" s="15" t="s">
        <v>17</v>
      </c>
    </row>
    <row r="9" customFormat="false" ht="19.5" hidden="false" customHeight="true" outlineLevel="0" collapsed="false">
      <c r="A9" s="16" t="n">
        <v>2</v>
      </c>
      <c r="B9" s="17" t="s">
        <v>18</v>
      </c>
      <c r="C9" s="18" t="n">
        <v>12750</v>
      </c>
      <c r="D9" s="19" t="n">
        <f aca="false">C9-C8</f>
        <v>250</v>
      </c>
      <c r="E9" s="20" t="n">
        <f aca="false">IFERROR(D9/30,"-")</f>
        <v>8.33333333333333</v>
      </c>
      <c r="F9" s="21" t="n">
        <f aca="false">IFERROR(D9*$E$5/100,"-")</f>
        <v>80</v>
      </c>
      <c r="G9" s="22" t="s">
        <v>19</v>
      </c>
    </row>
    <row r="10" customFormat="false" ht="19.5" hidden="false" customHeight="true" outlineLevel="0" collapsed="false">
      <c r="A10" s="11" t="n">
        <v>3</v>
      </c>
      <c r="B10" s="12" t="s">
        <v>20</v>
      </c>
      <c r="C10" s="13" t="n">
        <v>12980</v>
      </c>
      <c r="D10" s="23" t="n">
        <f aca="false">C10-C9</f>
        <v>230</v>
      </c>
      <c r="E10" s="24" t="n">
        <f aca="false">IFERROR(D10/30,"-")</f>
        <v>7.66666666666667</v>
      </c>
      <c r="F10" s="25" t="n">
        <f aca="false">IFERROR(D10*$E$5/100,"-")</f>
        <v>73.6</v>
      </c>
      <c r="G10" s="15"/>
    </row>
    <row r="11" customFormat="false" ht="19.5" hidden="false" customHeight="true" outlineLevel="0" collapsed="false">
      <c r="A11" s="16" t="n">
        <v>4</v>
      </c>
      <c r="B11" s="17" t="s">
        <v>21</v>
      </c>
      <c r="C11" s="18" t="n">
        <v>13200</v>
      </c>
      <c r="D11" s="19" t="n">
        <f aca="false">C11-C10</f>
        <v>220</v>
      </c>
      <c r="E11" s="20" t="n">
        <f aca="false">IFERROR(D11/30,"-")</f>
        <v>7.33333333333333</v>
      </c>
      <c r="F11" s="21" t="n">
        <f aca="false">IFERROR(D11*$E$5/100,"-")</f>
        <v>70.4</v>
      </c>
      <c r="G11" s="22"/>
    </row>
    <row r="12" customFormat="false" ht="19.5" hidden="false" customHeight="true" outlineLevel="0" collapsed="false">
      <c r="A12" s="11" t="n">
        <v>5</v>
      </c>
      <c r="B12" s="12" t="s">
        <v>22</v>
      </c>
      <c r="C12" s="13" t="n">
        <v>13410</v>
      </c>
      <c r="D12" s="23" t="n">
        <f aca="false">C12-C11</f>
        <v>210</v>
      </c>
      <c r="E12" s="24" t="n">
        <f aca="false">IFERROR(D12/30,"-")</f>
        <v>7</v>
      </c>
      <c r="F12" s="25" t="n">
        <f aca="false">IFERROR(D12*$E$5/100,"-")</f>
        <v>67.2</v>
      </c>
      <c r="G12" s="15"/>
    </row>
    <row r="13" customFormat="false" ht="19.5" hidden="false" customHeight="true" outlineLevel="0" collapsed="false">
      <c r="A13" s="16" t="n">
        <v>6</v>
      </c>
      <c r="B13" s="17" t="s">
        <v>23</v>
      </c>
      <c r="C13" s="18" t="n">
        <v>13600</v>
      </c>
      <c r="D13" s="19" t="n">
        <f aca="false">C13-C12</f>
        <v>190</v>
      </c>
      <c r="E13" s="20" t="n">
        <f aca="false">IFERROR(D13/30,"-")</f>
        <v>6.33333333333333</v>
      </c>
      <c r="F13" s="21" t="n">
        <f aca="false">IFERROR(D13*$E$5/100,"-")</f>
        <v>60.8</v>
      </c>
      <c r="G13" s="22"/>
    </row>
    <row r="14" customFormat="false" ht="19.5" hidden="false" customHeight="true" outlineLevel="0" collapsed="false">
      <c r="A14" s="11" t="n">
        <v>7</v>
      </c>
      <c r="B14" s="12" t="s">
        <v>24</v>
      </c>
      <c r="C14" s="13" t="n">
        <v>13850</v>
      </c>
      <c r="D14" s="23" t="n">
        <f aca="false">C14-C13</f>
        <v>250</v>
      </c>
      <c r="E14" s="24" t="n">
        <f aca="false">IFERROR(D14/30,"-")</f>
        <v>8.33333333333333</v>
      </c>
      <c r="F14" s="25" t="n">
        <f aca="false">IFERROR(D14*$E$5/100,"-")</f>
        <v>80</v>
      </c>
      <c r="G14" s="15" t="s">
        <v>25</v>
      </c>
    </row>
    <row r="15" customFormat="false" ht="19.5" hidden="false" customHeight="true" outlineLevel="0" collapsed="false">
      <c r="A15" s="16" t="n">
        <v>8</v>
      </c>
      <c r="B15" s="17" t="s">
        <v>26</v>
      </c>
      <c r="C15" s="18" t="n">
        <v>14050</v>
      </c>
      <c r="D15" s="19" t="n">
        <f aca="false">C15-C14</f>
        <v>200</v>
      </c>
      <c r="E15" s="20" t="n">
        <f aca="false">IFERROR(D15/30,"-")</f>
        <v>6.66666666666667</v>
      </c>
      <c r="F15" s="21" t="n">
        <f aca="false">IFERROR(D15*$E$5/100,"-")</f>
        <v>64</v>
      </c>
      <c r="G15" s="22"/>
    </row>
    <row r="16" customFormat="false" ht="19.5" hidden="false" customHeight="true" outlineLevel="0" collapsed="false">
      <c r="A16" s="11" t="n">
        <v>9</v>
      </c>
      <c r="B16" s="12" t="s">
        <v>27</v>
      </c>
      <c r="C16" s="13" t="n">
        <v>14260</v>
      </c>
      <c r="D16" s="23" t="n">
        <f aca="false">C16-C15</f>
        <v>210</v>
      </c>
      <c r="E16" s="24" t="n">
        <f aca="false">IFERROR(D16/30,"-")</f>
        <v>7</v>
      </c>
      <c r="F16" s="25" t="n">
        <f aca="false">IFERROR(D16*$E$5/100,"-")</f>
        <v>67.2</v>
      </c>
      <c r="G16" s="15"/>
    </row>
    <row r="17" customFormat="false" ht="19.5" hidden="false" customHeight="true" outlineLevel="0" collapsed="false">
      <c r="A17" s="16" t="n">
        <v>10</v>
      </c>
      <c r="B17" s="17" t="s">
        <v>28</v>
      </c>
      <c r="C17" s="18" t="n">
        <v>14500</v>
      </c>
      <c r="D17" s="19" t="n">
        <f aca="false">C17-C16</f>
        <v>240</v>
      </c>
      <c r="E17" s="20" t="n">
        <f aca="false">IFERROR(D17/30,"-")</f>
        <v>8</v>
      </c>
      <c r="F17" s="21" t="n">
        <f aca="false">IFERROR(D17*$E$5/100,"-")</f>
        <v>76.8</v>
      </c>
      <c r="G17" s="22" t="s">
        <v>29</v>
      </c>
    </row>
    <row r="18" customFormat="false" ht="19.5" hidden="false" customHeight="true" outlineLevel="0" collapsed="false">
      <c r="A18" s="11" t="n">
        <v>11</v>
      </c>
      <c r="B18" s="12" t="s">
        <v>30</v>
      </c>
      <c r="C18" s="13" t="n">
        <v>14780</v>
      </c>
      <c r="D18" s="23" t="n">
        <f aca="false">C18-C17</f>
        <v>280</v>
      </c>
      <c r="E18" s="24" t="n">
        <f aca="false">IFERROR(D18/30,"-")</f>
        <v>9.33333333333333</v>
      </c>
      <c r="F18" s="25" t="n">
        <f aca="false">IFERROR(D18*$E$5/100,"-")</f>
        <v>89.6</v>
      </c>
      <c r="G18" s="15"/>
    </row>
    <row r="19" customFormat="false" ht="19.5" hidden="false" customHeight="true" outlineLevel="0" collapsed="false">
      <c r="A19" s="16" t="n">
        <v>12</v>
      </c>
      <c r="B19" s="17" t="s">
        <v>31</v>
      </c>
      <c r="C19" s="18" t="n">
        <v>15050</v>
      </c>
      <c r="D19" s="19" t="n">
        <f aca="false">C19-C18</f>
        <v>270</v>
      </c>
      <c r="E19" s="20" t="n">
        <f aca="false">IFERROR(D19/30,"-")</f>
        <v>9</v>
      </c>
      <c r="F19" s="21" t="n">
        <f aca="false">IFERROR(D19*$E$5/100,"-")</f>
        <v>86.4</v>
      </c>
      <c r="G19" s="22" t="s">
        <v>32</v>
      </c>
    </row>
    <row r="20" customFormat="false" ht="19.5" hidden="false" customHeight="true" outlineLevel="0" collapsed="false">
      <c r="A20" s="26" t="n">
        <v>13</v>
      </c>
      <c r="B20" s="27"/>
      <c r="C20" s="27"/>
      <c r="D20" s="23" t="str">
        <f aca="false">IF(C20="","",C20-C19)</f>
        <v/>
      </c>
      <c r="E20" s="24" t="str">
        <f aca="false">IF(C20="","",IFERROR(D20/30,""))</f>
        <v/>
      </c>
      <c r="F20" s="25" t="str">
        <f aca="false">IF(D20="","",IFERROR(D20*$E$5/100,""))</f>
        <v/>
      </c>
      <c r="G20" s="27"/>
    </row>
    <row r="21" customFormat="false" ht="19.5" hidden="false" customHeight="true" outlineLevel="0" collapsed="false">
      <c r="A21" s="28" t="n">
        <v>14</v>
      </c>
      <c r="B21" s="29"/>
      <c r="C21" s="29"/>
      <c r="D21" s="19" t="str">
        <f aca="false">IF(C21="","",C21-C20)</f>
        <v/>
      </c>
      <c r="E21" s="20" t="str">
        <f aca="false">IF(C21="","",IFERROR(D21/30,""))</f>
        <v/>
      </c>
      <c r="F21" s="21" t="str">
        <f aca="false">IF(D21="","",IFERROR(D21*$E$5/100,""))</f>
        <v/>
      </c>
      <c r="G21" s="29"/>
    </row>
    <row r="22" customFormat="false" ht="19.5" hidden="false" customHeight="true" outlineLevel="0" collapsed="false">
      <c r="A22" s="26" t="n">
        <v>15</v>
      </c>
      <c r="B22" s="27"/>
      <c r="C22" s="27"/>
      <c r="D22" s="23" t="str">
        <f aca="false">IF(C22="","",C22-C21)</f>
        <v/>
      </c>
      <c r="E22" s="24" t="str">
        <f aca="false">IF(C22="","",IFERROR(D22/30,""))</f>
        <v/>
      </c>
      <c r="F22" s="25" t="str">
        <f aca="false">IF(D22="","",IFERROR(D22*$E$5/100,""))</f>
        <v/>
      </c>
      <c r="G22" s="27"/>
    </row>
    <row r="23" customFormat="false" ht="19.5" hidden="false" customHeight="true" outlineLevel="0" collapsed="false">
      <c r="A23" s="28" t="n">
        <v>16</v>
      </c>
      <c r="B23" s="29"/>
      <c r="C23" s="29"/>
      <c r="D23" s="19" t="str">
        <f aca="false">IF(C23="","",C23-C22)</f>
        <v/>
      </c>
      <c r="E23" s="20" t="str">
        <f aca="false">IF(C23="","",IFERROR(D23/30,""))</f>
        <v/>
      </c>
      <c r="F23" s="21" t="str">
        <f aca="false">IF(D23="","",IFERROR(D23*$E$5/100,""))</f>
        <v/>
      </c>
      <c r="G23" s="29"/>
    </row>
    <row r="24" customFormat="false" ht="19.5" hidden="false" customHeight="true" outlineLevel="0" collapsed="false">
      <c r="A24" s="26" t="n">
        <v>17</v>
      </c>
      <c r="B24" s="27"/>
      <c r="C24" s="27"/>
      <c r="D24" s="23" t="str">
        <f aca="false">IF(C24="","",C24-C23)</f>
        <v/>
      </c>
      <c r="E24" s="24" t="str">
        <f aca="false">IF(C24="","",IFERROR(D24/30,""))</f>
        <v/>
      </c>
      <c r="F24" s="25" t="str">
        <f aca="false">IF(D24="","",IFERROR(D24*$E$5/100,""))</f>
        <v/>
      </c>
      <c r="G24" s="27"/>
    </row>
    <row r="25" customFormat="false" ht="19.5" hidden="false" customHeight="true" outlineLevel="0" collapsed="false">
      <c r="A25" s="28" t="n">
        <v>18</v>
      </c>
      <c r="B25" s="29"/>
      <c r="C25" s="29"/>
      <c r="D25" s="19" t="str">
        <f aca="false">IF(C25="","",C25-C24)</f>
        <v/>
      </c>
      <c r="E25" s="20" t="str">
        <f aca="false">IF(C25="","",IFERROR(D25/30,""))</f>
        <v/>
      </c>
      <c r="F25" s="21" t="str">
        <f aca="false">IF(D25="","",IFERROR(D25*$E$5/100,""))</f>
        <v/>
      </c>
      <c r="G25" s="29"/>
    </row>
    <row r="26" customFormat="false" ht="19.5" hidden="false" customHeight="true" outlineLevel="0" collapsed="false">
      <c r="A26" s="26" t="n">
        <v>19</v>
      </c>
      <c r="B26" s="27"/>
      <c r="C26" s="27"/>
      <c r="D26" s="23" t="str">
        <f aca="false">IF(C26="","",C26-C25)</f>
        <v/>
      </c>
      <c r="E26" s="24" t="str">
        <f aca="false">IF(C26="","",IFERROR(D26/30,""))</f>
        <v/>
      </c>
      <c r="F26" s="25" t="str">
        <f aca="false">IF(D26="","",IFERROR(D26*$E$5/100,""))</f>
        <v/>
      </c>
      <c r="G26" s="27"/>
    </row>
    <row r="27" customFormat="false" ht="19.5" hidden="false" customHeight="true" outlineLevel="0" collapsed="false">
      <c r="A27" s="28" t="n">
        <v>20</v>
      </c>
      <c r="B27" s="29"/>
      <c r="C27" s="29"/>
      <c r="D27" s="19" t="str">
        <f aca="false">IF(C27="","",C27-C26)</f>
        <v/>
      </c>
      <c r="E27" s="20" t="str">
        <f aca="false">IF(C27="","",IFERROR(D27/30,""))</f>
        <v/>
      </c>
      <c r="F27" s="21" t="str">
        <f aca="false">IF(D27="","",IFERROR(D27*$E$5/100,""))</f>
        <v/>
      </c>
      <c r="G27" s="29"/>
    </row>
    <row r="28" customFormat="false" ht="19.5" hidden="false" customHeight="true" outlineLevel="0" collapsed="false">
      <c r="A28" s="26" t="n">
        <v>21</v>
      </c>
      <c r="B28" s="27"/>
      <c r="C28" s="27"/>
      <c r="D28" s="23" t="str">
        <f aca="false">IF(C28="","",C28-C27)</f>
        <v/>
      </c>
      <c r="E28" s="24" t="str">
        <f aca="false">IF(C28="","",IFERROR(D28/30,""))</f>
        <v/>
      </c>
      <c r="F28" s="25" t="str">
        <f aca="false">IF(D28="","",IFERROR(D28*$E$5/100,""))</f>
        <v/>
      </c>
      <c r="G28" s="27"/>
    </row>
    <row r="29" customFormat="false" ht="19.5" hidden="false" customHeight="true" outlineLevel="0" collapsed="false">
      <c r="A29" s="28" t="n">
        <v>22</v>
      </c>
      <c r="B29" s="29"/>
      <c r="C29" s="29"/>
      <c r="D29" s="19" t="str">
        <f aca="false">IF(C29="","",C29-C28)</f>
        <v/>
      </c>
      <c r="E29" s="20" t="str">
        <f aca="false">IF(C29="","",IFERROR(D29/30,""))</f>
        <v/>
      </c>
      <c r="F29" s="21" t="str">
        <f aca="false">IF(D29="","",IFERROR(D29*$E$5/100,""))</f>
        <v/>
      </c>
      <c r="G29" s="29"/>
    </row>
    <row r="30" customFormat="false" ht="19.5" hidden="false" customHeight="true" outlineLevel="0" collapsed="false">
      <c r="A30" s="26" t="n">
        <v>23</v>
      </c>
      <c r="B30" s="27"/>
      <c r="C30" s="27"/>
      <c r="D30" s="23" t="str">
        <f aca="false">IF(C30="","",C30-C29)</f>
        <v/>
      </c>
      <c r="E30" s="24" t="str">
        <f aca="false">IF(C30="","",IFERROR(D30/30,""))</f>
        <v/>
      </c>
      <c r="F30" s="25" t="str">
        <f aca="false">IF(D30="","",IFERROR(D30*$E$5/100,""))</f>
        <v/>
      </c>
      <c r="G30" s="27"/>
    </row>
    <row r="31" customFormat="false" ht="19.5" hidden="false" customHeight="true" outlineLevel="0" collapsed="false">
      <c r="A31" s="28" t="n">
        <v>24</v>
      </c>
      <c r="B31" s="29"/>
      <c r="C31" s="29"/>
      <c r="D31" s="19" t="str">
        <f aca="false">IF(C31="","",C31-C30)</f>
        <v/>
      </c>
      <c r="E31" s="20" t="str">
        <f aca="false">IF(C31="","",IFERROR(D31/30,""))</f>
        <v/>
      </c>
      <c r="F31" s="21" t="str">
        <f aca="false">IF(D31="","",IFERROR(D31*$E$5/100,""))</f>
        <v/>
      </c>
      <c r="G31" s="29"/>
    </row>
    <row r="32" customFormat="false" ht="19.5" hidden="false" customHeight="true" outlineLevel="0" collapsed="false">
      <c r="A32" s="26" t="n">
        <v>25</v>
      </c>
      <c r="B32" s="27"/>
      <c r="C32" s="27"/>
      <c r="D32" s="23" t="str">
        <f aca="false">IF(C32="","",C32-C31)</f>
        <v/>
      </c>
      <c r="E32" s="24" t="str">
        <f aca="false">IF(C32="","",IFERROR(D32/30,""))</f>
        <v/>
      </c>
      <c r="F32" s="25" t="str">
        <f aca="false">IF(D32="","",IFERROR(D32*$E$5/100,""))</f>
        <v/>
      </c>
      <c r="G32" s="27"/>
    </row>
    <row r="33" customFormat="false" ht="21.75" hidden="false" customHeight="true" outlineLevel="0" collapsed="false">
      <c r="A33" s="30" t="s">
        <v>33</v>
      </c>
      <c r="B33" s="30"/>
      <c r="C33" s="30"/>
      <c r="D33" s="31" t="n">
        <f aca="false">SUM(D9:D32)</f>
        <v>2550</v>
      </c>
      <c r="E33" s="32" t="n">
        <f aca="false">IFERROR(AVERAGE(E9:E32),"")</f>
        <v>7.72727272727273</v>
      </c>
      <c r="F33" s="33" t="n">
        <f aca="false">SUM(F9:F32)</f>
        <v>816</v>
      </c>
      <c r="G33" s="34" t="s">
        <v>34</v>
      </c>
    </row>
    <row r="35" customFormat="false" ht="15" hidden="false" customHeight="false" outlineLevel="0" collapsed="false">
      <c r="A35" s="35" t="s">
        <v>35</v>
      </c>
      <c r="B35" s="35"/>
      <c r="C35" s="35"/>
      <c r="D35" s="35"/>
      <c r="E35" s="35"/>
      <c r="F35" s="35"/>
      <c r="G35" s="35"/>
    </row>
  </sheetData>
  <mergeCells count="6">
    <mergeCell ref="A2:G2"/>
    <mergeCell ref="A3:G3"/>
    <mergeCell ref="A4:C4"/>
    <mergeCell ref="A5:C5"/>
    <mergeCell ref="A33:C33"/>
    <mergeCell ref="A35:G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4" min="3" style="0" width="22"/>
    <col collapsed="false" customWidth="true" hidden="false" outlineLevel="0" max="5" min="5" style="0" width="3"/>
  </cols>
  <sheetData>
    <row r="2" customFormat="false" ht="37.5" hidden="false" customHeight="true" outlineLevel="0" collapsed="false">
      <c r="B2" s="36" t="s">
        <v>36</v>
      </c>
      <c r="C2" s="36"/>
      <c r="D2" s="36"/>
    </row>
    <row r="3" customFormat="false" ht="21.75" hidden="false" customHeight="true" outlineLevel="0" collapsed="false">
      <c r="B3" s="37" t="s">
        <v>37</v>
      </c>
      <c r="C3" s="37"/>
      <c r="D3" s="37"/>
    </row>
    <row r="5" customFormat="false" ht="24" hidden="false" customHeight="true" outlineLevel="0" collapsed="false">
      <c r="B5" s="38" t="s">
        <v>38</v>
      </c>
      <c r="C5" s="38"/>
      <c r="D5" s="38"/>
    </row>
    <row r="6" customFormat="false" ht="25.5" hidden="false" customHeight="true" outlineLevel="0" collapsed="false">
      <c r="B6" s="39" t="s">
        <v>39</v>
      </c>
      <c r="C6" s="40" t="n">
        <v>12500</v>
      </c>
      <c r="D6" s="41" t="s">
        <v>40</v>
      </c>
    </row>
    <row r="7" customFormat="false" ht="25.5" hidden="false" customHeight="true" outlineLevel="0" collapsed="false">
      <c r="B7" s="39" t="s">
        <v>41</v>
      </c>
      <c r="C7" s="40" t="n">
        <v>12750</v>
      </c>
      <c r="D7" s="41" t="s">
        <v>40</v>
      </c>
    </row>
    <row r="8" customFormat="false" ht="25.5" hidden="false" customHeight="true" outlineLevel="0" collapsed="false">
      <c r="B8" s="39" t="s">
        <v>6</v>
      </c>
      <c r="C8" s="42" t="n">
        <v>32</v>
      </c>
      <c r="D8" s="41" t="s">
        <v>42</v>
      </c>
    </row>
    <row r="9" customFormat="false" ht="25.5" hidden="false" customHeight="true" outlineLevel="0" collapsed="false">
      <c r="B9" s="39" t="s">
        <v>43</v>
      </c>
      <c r="C9" s="40" t="n">
        <v>30</v>
      </c>
      <c r="D9" s="41" t="s">
        <v>44</v>
      </c>
    </row>
    <row r="11" customFormat="false" ht="24" hidden="false" customHeight="true" outlineLevel="0" collapsed="false">
      <c r="B11" s="43" t="s">
        <v>45</v>
      </c>
      <c r="C11" s="43"/>
      <c r="D11" s="43"/>
    </row>
    <row r="12" customFormat="false" ht="27.75" hidden="false" customHeight="true" outlineLevel="0" collapsed="false">
      <c r="B12" s="44" t="s">
        <v>46</v>
      </c>
      <c r="C12" s="45" t="n">
        <f aca="false">C7-C6</f>
        <v>250</v>
      </c>
      <c r="D12" s="46"/>
    </row>
    <row r="13" customFormat="false" ht="27.75" hidden="false" customHeight="true" outlineLevel="0" collapsed="false">
      <c r="B13" s="44" t="s">
        <v>47</v>
      </c>
      <c r="C13" s="47" t="n">
        <f aca="false">IFERROR((C7-C6)*C8/100,0)</f>
        <v>80</v>
      </c>
      <c r="D13" s="46"/>
    </row>
    <row r="14" customFormat="false" ht="27.75" hidden="false" customHeight="true" outlineLevel="0" collapsed="false">
      <c r="B14" s="44" t="s">
        <v>48</v>
      </c>
      <c r="C14" s="48" t="n">
        <f aca="false">IFERROR((C7-C6)*C8/100/C9,0)</f>
        <v>2.66666666666667</v>
      </c>
      <c r="D14" s="46"/>
    </row>
    <row r="15" customFormat="false" ht="27.75" hidden="false" customHeight="true" outlineLevel="0" collapsed="false">
      <c r="B15" s="44" t="s">
        <v>49</v>
      </c>
      <c r="C15" s="49" t="n">
        <f aca="false">IFERROR((C7-C6)/C9,0)</f>
        <v>8.33333333333333</v>
      </c>
      <c r="D15" s="46"/>
    </row>
    <row r="16" customFormat="false" ht="27.75" hidden="false" customHeight="true" outlineLevel="0" collapsed="false">
      <c r="B16" s="44" t="s">
        <v>50</v>
      </c>
      <c r="C16" s="50" t="n">
        <f aca="false">IFERROR((C7-C6)/C9*365,0)</f>
        <v>3041.66666666667</v>
      </c>
      <c r="D16" s="46"/>
    </row>
    <row r="17" customFormat="false" ht="27.75" hidden="false" customHeight="true" outlineLevel="0" collapsed="false">
      <c r="B17" s="44" t="s">
        <v>51</v>
      </c>
      <c r="C17" s="51" t="n">
        <f aca="false">IFERROR((C7-C6)/C9*365*C8/100,0)</f>
        <v>973.333333333334</v>
      </c>
      <c r="D17" s="46"/>
    </row>
    <row r="19" customFormat="false" ht="21.75" hidden="false" customHeight="true" outlineLevel="0" collapsed="false">
      <c r="B19" s="38" t="s">
        <v>52</v>
      </c>
      <c r="C19" s="38"/>
      <c r="D19" s="38"/>
    </row>
    <row r="20" customFormat="false" ht="24" hidden="false" customHeight="true" outlineLevel="0" collapsed="false">
      <c r="B20" s="52" t="s">
        <v>53</v>
      </c>
      <c r="C20" s="52"/>
      <c r="D20" s="52"/>
    </row>
    <row r="21" customFormat="false" ht="24" hidden="false" customHeight="true" outlineLevel="0" collapsed="false">
      <c r="B21" s="52" t="s">
        <v>54</v>
      </c>
      <c r="C21" s="52"/>
      <c r="D21" s="52"/>
    </row>
  </sheetData>
  <mergeCells count="7">
    <mergeCell ref="B2:D2"/>
    <mergeCell ref="B3:D3"/>
    <mergeCell ref="B5:D5"/>
    <mergeCell ref="B11:D11"/>
    <mergeCell ref="B19:D19"/>
    <mergeCell ref="B20:D20"/>
    <mergeCell ref="B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4" min="2" style="0" width="22"/>
    <col collapsed="false" customWidth="true" hidden="false" outlineLevel="0" max="5" min="5" style="0" width="26"/>
  </cols>
  <sheetData>
    <row r="2" customFormat="false" ht="36" hidden="false" customHeight="true" outlineLevel="0" collapsed="false">
      <c r="B2" s="53" t="s">
        <v>55</v>
      </c>
      <c r="C2" s="53"/>
      <c r="D2" s="53"/>
      <c r="E2" s="53"/>
    </row>
    <row r="3" customFormat="false" ht="19.5" hidden="false" customHeight="true" outlineLevel="0" collapsed="false">
      <c r="B3" s="37" t="s">
        <v>56</v>
      </c>
      <c r="C3" s="37"/>
      <c r="D3" s="37"/>
      <c r="E3" s="37"/>
    </row>
    <row r="5" customFormat="false" ht="36" hidden="false" customHeight="true" outlineLevel="0" collapsed="false">
      <c r="B5" s="10" t="s">
        <v>57</v>
      </c>
      <c r="C5" s="10" t="s">
        <v>58</v>
      </c>
      <c r="D5" s="10" t="s">
        <v>59</v>
      </c>
      <c r="E5" s="10" t="s">
        <v>60</v>
      </c>
    </row>
    <row r="6" customFormat="false" ht="24" hidden="false" customHeight="true" outlineLevel="0" collapsed="false">
      <c r="B6" s="54" t="s">
        <v>61</v>
      </c>
      <c r="C6" s="55" t="n">
        <v>1300</v>
      </c>
      <c r="D6" s="56" t="n">
        <v>2000</v>
      </c>
      <c r="E6" s="54" t="str">
        <f aca="false">IF('📋 Zählerstand Tabelle'!D33="","Bitte Jahreswert eingeben",IF('📋 Zählerstand Tabelle'!D33&lt;C6,"✅ Sehr sparsam",IF('📋 Zählerstand Tabelle'!D33&lt;D6,"🟡 Durchschnittlich","🔴 Hoch")))</f>
        <v>🔴 Hoch</v>
      </c>
    </row>
    <row r="7" customFormat="false" ht="24" hidden="false" customHeight="true" outlineLevel="0" collapsed="false">
      <c r="B7" s="57" t="s">
        <v>62</v>
      </c>
      <c r="C7" s="58" t="n">
        <v>2000</v>
      </c>
      <c r="D7" s="59" t="n">
        <v>3000</v>
      </c>
      <c r="E7" s="57" t="str">
        <f aca="false">IF('📋 Zählerstand Tabelle'!D33="","Bitte Jahreswert eingeben",IF('📋 Zählerstand Tabelle'!D33&lt;C7,"✅ Sehr sparsam",IF('📋 Zählerstand Tabelle'!D33&lt;D7,"🟡 Durchschnittlich","🔴 Hoch")))</f>
        <v>🟡 Durchschnittlich</v>
      </c>
    </row>
    <row r="8" customFormat="false" ht="24" hidden="false" customHeight="true" outlineLevel="0" collapsed="false">
      <c r="B8" s="54" t="s">
        <v>63</v>
      </c>
      <c r="C8" s="55" t="n">
        <v>2500</v>
      </c>
      <c r="D8" s="56" t="n">
        <v>3900</v>
      </c>
      <c r="E8" s="54" t="str">
        <f aca="false">IF('📋 Zählerstand Tabelle'!D33="","Bitte Jahreswert eingeben",IF('📋 Zählerstand Tabelle'!D33&lt;C8,"✅ Sehr sparsam",IF('📋 Zählerstand Tabelle'!D33&lt;D8,"🟡 Durchschnittlich","🔴 Hoch")))</f>
        <v>🟡 Durchschnittlich</v>
      </c>
    </row>
    <row r="9" customFormat="false" ht="24" hidden="false" customHeight="true" outlineLevel="0" collapsed="false">
      <c r="B9" s="57" t="s">
        <v>64</v>
      </c>
      <c r="C9" s="58" t="n">
        <v>2900</v>
      </c>
      <c r="D9" s="59" t="n">
        <v>4500</v>
      </c>
      <c r="E9" s="57" t="str">
        <f aca="false">IF('📋 Zählerstand Tabelle'!D33="","Bitte Jahreswert eingeben",IF('📋 Zählerstand Tabelle'!D33&lt;C9,"✅ Sehr sparsam",IF('📋 Zählerstand Tabelle'!D33&lt;D9,"🟡 Durchschnittlich","🔴 Hoch")))</f>
        <v>✅ Sehr sparsam</v>
      </c>
    </row>
    <row r="11" customFormat="false" ht="27.75" hidden="false" customHeight="true" outlineLevel="0" collapsed="false">
      <c r="B11" s="60" t="s">
        <v>65</v>
      </c>
      <c r="C11" s="60"/>
      <c r="D11" s="61" t="n">
        <f aca="false">'📋 Zählerstand Tabelle'!D33</f>
        <v>2550</v>
      </c>
      <c r="E11" s="62" t="s">
        <v>66</v>
      </c>
    </row>
    <row r="13" customFormat="false" ht="24" hidden="false" customHeight="true" outlineLevel="0" collapsed="false">
      <c r="B13" s="63" t="s">
        <v>67</v>
      </c>
      <c r="C13" s="63"/>
      <c r="D13" s="63"/>
      <c r="E13" s="63"/>
    </row>
    <row r="14" customFormat="false" ht="21.75" hidden="false" customHeight="true" outlineLevel="0" collapsed="false">
      <c r="B14" s="64" t="s">
        <v>68</v>
      </c>
      <c r="C14" s="65" t="s">
        <v>69</v>
      </c>
      <c r="D14" s="65"/>
      <c r="E14" s="65"/>
    </row>
    <row r="15" customFormat="false" ht="21.75" hidden="false" customHeight="true" outlineLevel="0" collapsed="false">
      <c r="B15" s="66" t="s">
        <v>70</v>
      </c>
      <c r="C15" s="67" t="s">
        <v>71</v>
      </c>
      <c r="D15" s="67"/>
      <c r="E15" s="67"/>
    </row>
    <row r="16" customFormat="false" ht="21.75" hidden="false" customHeight="true" outlineLevel="0" collapsed="false">
      <c r="B16" s="64" t="s">
        <v>72</v>
      </c>
      <c r="C16" s="65" t="s">
        <v>73</v>
      </c>
      <c r="D16" s="65"/>
      <c r="E16" s="65"/>
    </row>
    <row r="17" customFormat="false" ht="21.75" hidden="false" customHeight="true" outlineLevel="0" collapsed="false">
      <c r="B17" s="66" t="s">
        <v>74</v>
      </c>
      <c r="C17" s="67" t="s">
        <v>75</v>
      </c>
      <c r="D17" s="67"/>
      <c r="E17" s="67"/>
    </row>
    <row r="18" customFormat="false" ht="21.75" hidden="false" customHeight="true" outlineLevel="0" collapsed="false">
      <c r="B18" s="64" t="s">
        <v>76</v>
      </c>
      <c r="C18" s="65" t="s">
        <v>77</v>
      </c>
      <c r="D18" s="65"/>
      <c r="E18" s="65"/>
    </row>
  </sheetData>
  <mergeCells count="9">
    <mergeCell ref="B2:E2"/>
    <mergeCell ref="B3:E3"/>
    <mergeCell ref="B11:C11"/>
    <mergeCell ref="B13:E13"/>
    <mergeCell ref="C14:E14"/>
    <mergeCell ref="C15:E15"/>
    <mergeCell ref="C16:E16"/>
    <mergeCell ref="C17:E17"/>
    <mergeCell ref="C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5" min="4" style="0" width="16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8" min="8" style="0" width="3"/>
  </cols>
  <sheetData>
    <row r="2" customFormat="false" ht="36" hidden="false" customHeight="true" outlineLevel="0" collapsed="false">
      <c r="B2" s="68" t="s">
        <v>78</v>
      </c>
      <c r="C2" s="68"/>
      <c r="D2" s="68"/>
      <c r="E2" s="68"/>
      <c r="F2" s="68"/>
      <c r="G2" s="68"/>
      <c r="H2" s="68"/>
    </row>
    <row r="3" customFormat="false" ht="19.5" hidden="false" customHeight="true" outlineLevel="0" collapsed="false">
      <c r="B3" s="37" t="s">
        <v>79</v>
      </c>
      <c r="C3" s="37"/>
      <c r="D3" s="37"/>
      <c r="E3" s="37"/>
      <c r="F3" s="37"/>
      <c r="G3" s="37"/>
      <c r="H3" s="37"/>
    </row>
    <row r="5" customFormat="false" ht="24" hidden="false" customHeight="true" outlineLevel="0" collapsed="false">
      <c r="B5" s="69" t="s">
        <v>5</v>
      </c>
      <c r="C5" s="69"/>
      <c r="D5" s="69"/>
      <c r="E5" s="70" t="n">
        <v>32</v>
      </c>
      <c r="F5" s="71" t="s">
        <v>80</v>
      </c>
      <c r="G5" s="71"/>
    </row>
    <row r="7" customFormat="false" ht="30" hidden="false" customHeight="true" outlineLevel="0" collapsed="false">
      <c r="B7" s="10" t="s">
        <v>81</v>
      </c>
      <c r="C7" s="10" t="s">
        <v>82</v>
      </c>
      <c r="D7" s="10" t="s">
        <v>83</v>
      </c>
      <c r="E7" s="10" t="s">
        <v>84</v>
      </c>
      <c r="F7" s="10" t="s">
        <v>85</v>
      </c>
      <c r="G7" s="10" t="s">
        <v>86</v>
      </c>
    </row>
    <row r="8" customFormat="false" ht="21.75" hidden="false" customHeight="true" outlineLevel="0" collapsed="false">
      <c r="B8" s="72" t="s">
        <v>87</v>
      </c>
      <c r="C8" s="13" t="n">
        <v>150</v>
      </c>
      <c r="D8" s="73" t="n">
        <v>24</v>
      </c>
      <c r="E8" s="74" t="n">
        <f aca="false">C8*D8/1000</f>
        <v>3.6</v>
      </c>
      <c r="F8" s="23" t="n">
        <f aca="false">E8*365</f>
        <v>1314</v>
      </c>
      <c r="G8" s="25" t="n">
        <f aca="false">F8*$E$5/100</f>
        <v>420.48</v>
      </c>
    </row>
    <row r="9" customFormat="false" ht="21.75" hidden="false" customHeight="true" outlineLevel="0" collapsed="false">
      <c r="B9" s="75" t="s">
        <v>88</v>
      </c>
      <c r="C9" s="18" t="n">
        <v>80</v>
      </c>
      <c r="D9" s="76" t="n">
        <v>24</v>
      </c>
      <c r="E9" s="77" t="n">
        <f aca="false">C9*D9/1000</f>
        <v>1.92</v>
      </c>
      <c r="F9" s="19" t="n">
        <f aca="false">E9*365</f>
        <v>700.8</v>
      </c>
      <c r="G9" s="21" t="n">
        <f aca="false">F9*$E$5/100</f>
        <v>224.256</v>
      </c>
    </row>
    <row r="10" customFormat="false" ht="21.75" hidden="false" customHeight="true" outlineLevel="0" collapsed="false">
      <c r="B10" s="72" t="s">
        <v>89</v>
      </c>
      <c r="C10" s="13" t="n">
        <v>1800</v>
      </c>
      <c r="D10" s="73" t="n">
        <v>1.5</v>
      </c>
      <c r="E10" s="74" t="n">
        <f aca="false">C10*D10/1000</f>
        <v>2.7</v>
      </c>
      <c r="F10" s="23" t="n">
        <f aca="false">E10*365</f>
        <v>985.5</v>
      </c>
      <c r="G10" s="25" t="n">
        <f aca="false">F10*$E$5/100</f>
        <v>315.36</v>
      </c>
    </row>
    <row r="11" customFormat="false" ht="21.75" hidden="false" customHeight="true" outlineLevel="0" collapsed="false">
      <c r="B11" s="75" t="s">
        <v>90</v>
      </c>
      <c r="C11" s="18" t="n">
        <v>2000</v>
      </c>
      <c r="D11" s="76" t="n">
        <v>1</v>
      </c>
      <c r="E11" s="77" t="n">
        <f aca="false">C11*D11/1000</f>
        <v>2</v>
      </c>
      <c r="F11" s="19" t="n">
        <f aca="false">E11*365</f>
        <v>730</v>
      </c>
      <c r="G11" s="21" t="n">
        <f aca="false">F11*$E$5/100</f>
        <v>233.6</v>
      </c>
    </row>
    <row r="12" customFormat="false" ht="21.75" hidden="false" customHeight="true" outlineLevel="0" collapsed="false">
      <c r="B12" s="72" t="s">
        <v>91</v>
      </c>
      <c r="C12" s="13" t="n">
        <v>1200</v>
      </c>
      <c r="D12" s="73" t="n">
        <v>1</v>
      </c>
      <c r="E12" s="74" t="n">
        <f aca="false">C12*D12/1000</f>
        <v>1.2</v>
      </c>
      <c r="F12" s="23" t="n">
        <f aca="false">E12*365</f>
        <v>438</v>
      </c>
      <c r="G12" s="25" t="n">
        <f aca="false">F12*$E$5/100</f>
        <v>140.16</v>
      </c>
    </row>
    <row r="13" customFormat="false" ht="21.75" hidden="false" customHeight="true" outlineLevel="0" collapsed="false">
      <c r="B13" s="75" t="s">
        <v>92</v>
      </c>
      <c r="C13" s="18" t="n">
        <v>120</v>
      </c>
      <c r="D13" s="76" t="n">
        <v>4</v>
      </c>
      <c r="E13" s="77" t="n">
        <f aca="false">C13*D13/1000</f>
        <v>0.48</v>
      </c>
      <c r="F13" s="19" t="n">
        <f aca="false">E13*365</f>
        <v>175.2</v>
      </c>
      <c r="G13" s="21" t="n">
        <f aca="false">F13*$E$5/100</f>
        <v>56.064</v>
      </c>
    </row>
    <row r="14" customFormat="false" ht="21.75" hidden="false" customHeight="true" outlineLevel="0" collapsed="false">
      <c r="B14" s="72" t="s">
        <v>93</v>
      </c>
      <c r="C14" s="13" t="n">
        <v>60</v>
      </c>
      <c r="D14" s="73" t="n">
        <v>4</v>
      </c>
      <c r="E14" s="74" t="n">
        <f aca="false">C14*D14/1000</f>
        <v>0.24</v>
      </c>
      <c r="F14" s="23" t="n">
        <f aca="false">E14*365</f>
        <v>87.6</v>
      </c>
      <c r="G14" s="25" t="n">
        <f aca="false">F14*$E$5/100</f>
        <v>28.032</v>
      </c>
    </row>
    <row r="15" customFormat="false" ht="21.75" hidden="false" customHeight="true" outlineLevel="0" collapsed="false">
      <c r="B15" s="75" t="s">
        <v>94</v>
      </c>
      <c r="C15" s="18" t="n">
        <v>50</v>
      </c>
      <c r="D15" s="76" t="n">
        <v>24</v>
      </c>
      <c r="E15" s="77" t="n">
        <f aca="false">C15*D15/1000</f>
        <v>1.2</v>
      </c>
      <c r="F15" s="19" t="n">
        <f aca="false">E15*365</f>
        <v>438</v>
      </c>
      <c r="G15" s="21" t="n">
        <f aca="false">F15*$E$5/100</f>
        <v>140.16</v>
      </c>
    </row>
    <row r="16" customFormat="false" ht="21.75" hidden="false" customHeight="true" outlineLevel="0" collapsed="false">
      <c r="B16" s="72" t="s">
        <v>95</v>
      </c>
      <c r="C16" s="13" t="n">
        <v>200</v>
      </c>
      <c r="D16" s="73" t="n">
        <v>5</v>
      </c>
      <c r="E16" s="74" t="n">
        <f aca="false">C16*D16/1000</f>
        <v>1</v>
      </c>
      <c r="F16" s="23" t="n">
        <f aca="false">E16*365</f>
        <v>365</v>
      </c>
      <c r="G16" s="25" t="n">
        <f aca="false">F16*$E$5/100</f>
        <v>116.8</v>
      </c>
    </row>
    <row r="17" customFormat="false" ht="21.75" hidden="false" customHeight="true" outlineLevel="0" collapsed="false">
      <c r="B17" s="75" t="s">
        <v>96</v>
      </c>
      <c r="C17" s="18" t="n">
        <v>20</v>
      </c>
      <c r="D17" s="76" t="n">
        <v>5</v>
      </c>
      <c r="E17" s="77" t="n">
        <f aca="false">C17*D17/1000</f>
        <v>0.1</v>
      </c>
      <c r="F17" s="19" t="n">
        <f aca="false">E17*365</f>
        <v>36.5</v>
      </c>
      <c r="G17" s="21" t="n">
        <f aca="false">F17*$E$5/100</f>
        <v>11.68</v>
      </c>
    </row>
    <row r="18" customFormat="false" ht="21.75" hidden="false" customHeight="true" outlineLevel="0" collapsed="false">
      <c r="B18" s="72" t="s">
        <v>97</v>
      </c>
      <c r="C18" s="13" t="n">
        <v>2000</v>
      </c>
      <c r="D18" s="73" t="n">
        <v>1</v>
      </c>
      <c r="E18" s="74" t="n">
        <f aca="false">C18*D18/1000</f>
        <v>2</v>
      </c>
      <c r="F18" s="23" t="n">
        <f aca="false">E18*365</f>
        <v>730</v>
      </c>
      <c r="G18" s="25" t="n">
        <f aca="false">F18*$E$5/100</f>
        <v>233.6</v>
      </c>
    </row>
    <row r="19" customFormat="false" ht="21.75" hidden="false" customHeight="true" outlineLevel="0" collapsed="false">
      <c r="B19" s="75" t="s">
        <v>98</v>
      </c>
      <c r="C19" s="18" t="n">
        <v>900</v>
      </c>
      <c r="D19" s="76" t="n">
        <v>0.5</v>
      </c>
      <c r="E19" s="77" t="n">
        <f aca="false">C19*D19/1000</f>
        <v>0.45</v>
      </c>
      <c r="F19" s="19" t="n">
        <f aca="false">E19*365</f>
        <v>164.25</v>
      </c>
      <c r="G19" s="21" t="n">
        <f aca="false">F19*$E$5/100</f>
        <v>52.56</v>
      </c>
    </row>
    <row r="20" customFormat="false" ht="24" hidden="false" customHeight="true" outlineLevel="0" collapsed="false">
      <c r="B20" s="78" t="s">
        <v>99</v>
      </c>
      <c r="C20" s="79"/>
      <c r="D20" s="79"/>
      <c r="E20" s="80" t="n">
        <f aca="false">SUM(E8:E19)</f>
        <v>16.89</v>
      </c>
      <c r="F20" s="81" t="n">
        <f aca="false">SUM(F8:F19)</f>
        <v>6164.85</v>
      </c>
      <c r="G20" s="82" t="n">
        <f aca="false">SUM(G8:G19)</f>
        <v>1972.752</v>
      </c>
    </row>
  </sheetData>
  <mergeCells count="4">
    <mergeCell ref="B2:H2"/>
    <mergeCell ref="B3:H3"/>
    <mergeCell ref="B5:D5"/>
    <mergeCell ref="F5:G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5" min="3" style="0" width="20"/>
    <col collapsed="false" customWidth="true" hidden="false" outlineLevel="0" max="6" min="6" style="0" width="22"/>
    <col collapsed="false" customWidth="true" hidden="false" outlineLevel="0" max="7" min="7" style="0" width="3"/>
  </cols>
  <sheetData>
    <row r="2" customFormat="false" ht="36" hidden="false" customHeight="true" outlineLevel="0" collapsed="false">
      <c r="B2" s="68" t="s">
        <v>100</v>
      </c>
      <c r="C2" s="68"/>
      <c r="D2" s="68"/>
      <c r="E2" s="68"/>
      <c r="F2" s="68"/>
      <c r="G2" s="68"/>
    </row>
    <row r="3" customFormat="false" ht="19.5" hidden="false" customHeight="true" outlineLevel="0" collapsed="false">
      <c r="B3" s="37" t="s">
        <v>101</v>
      </c>
      <c r="C3" s="37"/>
      <c r="D3" s="37"/>
      <c r="E3" s="37"/>
      <c r="F3" s="37"/>
      <c r="G3" s="37"/>
    </row>
    <row r="4" customFormat="false" ht="21.75" hidden="false" customHeight="true" outlineLevel="0" collapsed="false">
      <c r="D4" s="69" t="s">
        <v>102</v>
      </c>
      <c r="E4" s="70" t="n">
        <v>32</v>
      </c>
    </row>
    <row r="5" customFormat="false" ht="36" hidden="false" customHeight="true" outlineLevel="0" collapsed="false">
      <c r="B5" s="10" t="s">
        <v>103</v>
      </c>
      <c r="C5" s="10" t="s">
        <v>104</v>
      </c>
      <c r="D5" s="10" t="s">
        <v>105</v>
      </c>
      <c r="E5" s="10" t="s">
        <v>106</v>
      </c>
      <c r="F5" s="10" t="s">
        <v>107</v>
      </c>
    </row>
    <row r="6" customFormat="false" ht="21.75" hidden="false" customHeight="true" outlineLevel="0" collapsed="false">
      <c r="B6" s="72" t="s">
        <v>108</v>
      </c>
      <c r="C6" s="83" t="n">
        <v>15</v>
      </c>
      <c r="D6" s="83" t="n">
        <v>3</v>
      </c>
      <c r="E6" s="23" t="n">
        <f aca="false">IF(OR(C6="",D6=""),"",C6-D6)</f>
        <v>12</v>
      </c>
      <c r="F6" s="84" t="n">
        <f aca="false">IF(E6="","",E6*12*$E$4/100)</f>
        <v>46.08</v>
      </c>
    </row>
    <row r="7" customFormat="false" ht="21.75" hidden="false" customHeight="true" outlineLevel="0" collapsed="false">
      <c r="B7" s="85" t="s">
        <v>109</v>
      </c>
      <c r="C7" s="86" t="n">
        <v>20</v>
      </c>
      <c r="D7" s="86" t="n">
        <v>8</v>
      </c>
      <c r="E7" s="87" t="n">
        <f aca="false">IF(OR(C7="",D7=""),"",C7-D7)</f>
        <v>12</v>
      </c>
      <c r="F7" s="88" t="n">
        <f aca="false">IF(E7="","",E7*12*$E$4/100)</f>
        <v>46.08</v>
      </c>
    </row>
    <row r="8" customFormat="false" ht="21.75" hidden="false" customHeight="true" outlineLevel="0" collapsed="false">
      <c r="B8" s="72" t="s">
        <v>110</v>
      </c>
      <c r="C8" s="83" t="n">
        <v>12</v>
      </c>
      <c r="D8" s="83" t="n">
        <v>4</v>
      </c>
      <c r="E8" s="23" t="n">
        <f aca="false">IF(OR(C8="",D8=""),"",C8-D8)</f>
        <v>8</v>
      </c>
      <c r="F8" s="84" t="n">
        <f aca="false">IF(E8="","",E8*12*$E$4/100)</f>
        <v>30.72</v>
      </c>
    </row>
    <row r="9" customFormat="false" ht="21.75" hidden="false" customHeight="true" outlineLevel="0" collapsed="false">
      <c r="B9" s="85" t="s">
        <v>111</v>
      </c>
      <c r="C9" s="86" t="n">
        <v>8</v>
      </c>
      <c r="D9" s="86" t="n">
        <v>5</v>
      </c>
      <c r="E9" s="87" t="n">
        <f aca="false">IF(OR(C9="",D9=""),"",C9-D9)</f>
        <v>3</v>
      </c>
      <c r="F9" s="88" t="n">
        <f aca="false">IF(E9="","",E9*12*$E$4/100)</f>
        <v>11.52</v>
      </c>
    </row>
    <row r="10" customFormat="false" ht="21.75" hidden="false" customHeight="true" outlineLevel="0" collapsed="false">
      <c r="B10" s="72" t="s">
        <v>112</v>
      </c>
      <c r="C10" s="83" t="n">
        <v>16</v>
      </c>
      <c r="D10" s="83" t="n">
        <v>2</v>
      </c>
      <c r="E10" s="23" t="n">
        <f aca="false">IF(OR(C10="",D10=""),"",C10-D10)</f>
        <v>14</v>
      </c>
      <c r="F10" s="84" t="n">
        <f aca="false">IF(E10="","",E10*12*$E$4/100)</f>
        <v>53.76</v>
      </c>
    </row>
    <row r="11" customFormat="false" ht="21.75" hidden="false" customHeight="true" outlineLevel="0" collapsed="false">
      <c r="B11" s="85" t="s">
        <v>113</v>
      </c>
      <c r="C11" s="86" t="n">
        <v>10</v>
      </c>
      <c r="D11" s="86" t="n">
        <v>3</v>
      </c>
      <c r="E11" s="87" t="n">
        <f aca="false">IF(OR(C11="",D11=""),"",C11-D11)</f>
        <v>7</v>
      </c>
      <c r="F11" s="88" t="n">
        <f aca="false">IF(E11="","",E11*12*$E$4/100)</f>
        <v>26.88</v>
      </c>
    </row>
    <row r="12" customFormat="false" ht="21.75" hidden="false" customHeight="true" outlineLevel="0" collapsed="false">
      <c r="B12" s="72" t="s">
        <v>114</v>
      </c>
      <c r="C12" s="83" t="n">
        <v>5</v>
      </c>
      <c r="D12" s="83" t="n">
        <v>2</v>
      </c>
      <c r="E12" s="23" t="n">
        <f aca="false">IF(OR(C12="",D12=""),"",C12-D12)</f>
        <v>3</v>
      </c>
      <c r="F12" s="84" t="n">
        <f aca="false">IF(E12="","",E12*12*$E$4/100)</f>
        <v>11.52</v>
      </c>
    </row>
    <row r="13" customFormat="false" ht="21.75" hidden="false" customHeight="true" outlineLevel="0" collapsed="false">
      <c r="B13" s="85"/>
      <c r="C13" s="86"/>
      <c r="D13" s="86"/>
      <c r="E13" s="87" t="str">
        <f aca="false">IF(OR(C13="",D13=""),"",C13-D13)</f>
        <v/>
      </c>
      <c r="F13" s="88" t="str">
        <f aca="false">IF(E13="","",E13*12*$E$4/100)</f>
        <v/>
      </c>
    </row>
    <row r="14" customFormat="false" ht="21.75" hidden="false" customHeight="true" outlineLevel="0" collapsed="false">
      <c r="B14" s="72"/>
      <c r="C14" s="83"/>
      <c r="D14" s="83"/>
      <c r="E14" s="23" t="str">
        <f aca="false">IF(OR(C14="",D14=""),"",C14-D14)</f>
        <v/>
      </c>
      <c r="F14" s="84" t="str">
        <f aca="false">IF(E14="","",E14*12*$E$4/100)</f>
        <v/>
      </c>
    </row>
    <row r="15" customFormat="false" ht="21.75" hidden="false" customHeight="true" outlineLevel="0" collapsed="false">
      <c r="B15" s="85"/>
      <c r="C15" s="86"/>
      <c r="D15" s="86"/>
      <c r="E15" s="87" t="str">
        <f aca="false">IF(OR(C15="",D15=""),"",C15-D15)</f>
        <v/>
      </c>
      <c r="F15" s="88" t="str">
        <f aca="false">IF(E15="","",E15*12*$E$4/100)</f>
        <v/>
      </c>
    </row>
    <row r="16" customFormat="false" ht="25.5" hidden="false" customHeight="true" outlineLevel="0" collapsed="false">
      <c r="B16" s="89" t="s">
        <v>115</v>
      </c>
      <c r="C16" s="89"/>
      <c r="D16" s="89"/>
      <c r="E16" s="90" t="n">
        <f aca="false">SUM(E6:E15)</f>
        <v>59</v>
      </c>
      <c r="F16" s="91" t="n">
        <f aca="false">SUM(F6:F15)</f>
        <v>226.56</v>
      </c>
    </row>
  </sheetData>
  <mergeCells count="3">
    <mergeCell ref="B2:G2"/>
    <mergeCell ref="B3:G3"/>
    <mergeCell ref="B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2026-03-16T08:57:11Z</dcterms:created>
  <dc:creator>openpyxl</dc:creator>
  <dc:description/>
  <dc:language>en-US</dc:language>
  <cp:lastModifiedBy/>
  <dcterms:modified xsi:type="dcterms:W3CDTF">2026-03-16T08:57:11Z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