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er &amp; Ergebnisse" sheetId="1" state="visible" r:id="rId2"/>
    <sheet name="Tilgungsplan" sheetId="2" state="visible" r:id="rId3"/>
    <sheet name="Jahresübersicht" sheetId="3" state="visible" r:id="rId4"/>
    <sheet name="Szenario-Vergleich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<sst xmlns="http://schemas.openxmlformats.org/spreadsheetml/2006/main" count="62" uniqueCount="58">
  <si>
    <t xml:space="preserve">Tilgungsrechner mit Sondertilgung</t>
  </si>
  <si>
    <t xml:space="preserve">KREDITDATEN – Eingabe</t>
  </si>
  <si>
    <t xml:space="preserve">ERGEBNIS – Mit Sondertilgung</t>
  </si>
  <si>
    <t xml:space="preserve">Kreditsumme</t>
  </si>
  <si>
    <t xml:space="preserve">Monatliche Rate</t>
  </si>
  <si>
    <t xml:space="preserve">Sollzins (% p.a.)</t>
  </si>
  <si>
    <t xml:space="preserve">Laufzeit (Monate) *</t>
  </si>
  <si>
    <t xml:space="preserve">Anfängliche Tilgung (%)</t>
  </si>
  <si>
    <t xml:space="preserve">Laufzeit (Jahre)</t>
  </si>
  <si>
    <t xml:space="preserve">Jährliche Sondertilgung</t>
  </si>
  <si>
    <t xml:space="preserve">Gesamtzinsen *</t>
  </si>
  <si>
    <t xml:space="preserve">Start-Jahr</t>
  </si>
  <si>
    <t xml:space="preserve">Gesamtkosten</t>
  </si>
  <si>
    <t xml:space="preserve">ERGEBNIS – Ohne Sondertilgung</t>
  </si>
  <si>
    <t xml:space="preserve">ERSPARNIS DURCH SONDERTILGUNG</t>
  </si>
  <si>
    <t xml:space="preserve">Zinsen gespart</t>
  </si>
  <si>
    <t xml:space="preserve">Laufzeit (Monate)</t>
  </si>
  <si>
    <t xml:space="preserve">Monate früher fertig</t>
  </si>
  <si>
    <t xml:space="preserve">Jahre früher fertig</t>
  </si>
  <si>
    <t xml:space="preserve">Gesamtzinsen</t>
  </si>
  <si>
    <t xml:space="preserve">Gesamtkosten-Ersparnis</t>
  </si>
  <si>
    <t xml:space="preserve">WICHTIGE HINWEISE</t>
  </si>
  <si>
    <t xml:space="preserve">Blaue Zellen = Eingabe (veränderbar)  |  Schwarze Zellen = berechnete Formeln</t>
  </si>
  <si>
    <t xml:space="preserve">Sondertilgung meist auf 5% der Ursprungssumme p.a. begrenzt – Kreditvertrag prüfen!</t>
  </si>
  <si>
    <t xml:space="preserve">Der Tilgungsplan berücksichtigt Sondertilgungen immer zum Jahresende (Monat 12, 24, 36 …)  |  * Näherungswerte (NPER-Formel); exakte Werte im Tilgungsplan</t>
  </si>
  <si>
    <t xml:space="preserve">Quelle Zinsmathematik: Deutsche Bundesbank / Verbraucherzentrale</t>
  </si>
  <si>
    <t xml:space="preserve">Max. Sondertilgung p.a. (5%)</t>
  </si>
  <si>
    <t xml:space="preserve">Monat</t>
  </si>
  <si>
    <t xml:space="preserve">Restschuld
(Anfang) €</t>
  </si>
  <si>
    <t xml:space="preserve">Zinsen €</t>
  </si>
  <si>
    <t xml:space="preserve">Tilgung
Reguläre €</t>
  </si>
  <si>
    <t xml:space="preserve">Sonder-
tilgung €</t>
  </si>
  <si>
    <t xml:space="preserve">Restschuld
(Ende) €</t>
  </si>
  <si>
    <t xml:space="preserve">Jahr</t>
  </si>
  <si>
    <t xml:space="preserve">Kein Sonder</t>
  </si>
  <si>
    <t xml:space="preserve">SUMME</t>
  </si>
  <si>
    <t xml:space="preserve">Jahresübersicht – Tilgungsplan</t>
  </si>
  <si>
    <t xml:space="preserve">Restschuld
(Jahresende) €</t>
  </si>
  <si>
    <t xml:space="preserve">Zinsen
im Jahr €</t>
  </si>
  <si>
    <t xml:space="preserve">Tilgung
im Jahr €</t>
  </si>
  <si>
    <t xml:space="preserve">Sondertilgung
im Jahr €</t>
  </si>
  <si>
    <t xml:space="preserve">Kumulierte
Zinsen €</t>
  </si>
  <si>
    <t xml:space="preserve">Szenario-Vergleich: Verschiedene Sondertilgungsbeträge</t>
  </si>
  <si>
    <t xml:space="preserve">Alle Szenarien basieren auf den Kreditdaten aus 'Rechner &amp; Ergebnisse' (Zellen C5–C7)</t>
  </si>
  <si>
    <t xml:space="preserve">Szenario</t>
  </si>
  <si>
    <t xml:space="preserve">Jährl. Sondertilgung €</t>
  </si>
  <si>
    <t xml:space="preserve">Eff. Jahreszins-
Ersparnis €</t>
  </si>
  <si>
    <t xml:space="preserve">Geschätzte Laufzeit
(Monate)</t>
  </si>
  <si>
    <t xml:space="preserve">Gesamtzinsen €</t>
  </si>
  <si>
    <t xml:space="preserve">Ersparnis ggü.
Ohne Sondertilg. €</t>
  </si>
  <si>
    <t xml:space="preserve">Ohne Sondertilgung</t>
  </si>
  <si>
    <t xml:space="preserve">-</t>
  </si>
  <si>
    <t xml:space="preserve">Gering (1.000 €)</t>
  </si>
  <si>
    <t xml:space="preserve">Mittel (3.000 €)</t>
  </si>
  <si>
    <t xml:space="preserve">Standard (5.000 €)</t>
  </si>
  <si>
    <t xml:space="preserve">Hoch (8.000 €)</t>
  </si>
  <si>
    <t xml:space="preserve">Max 5% (10.000 €)</t>
  </si>
  <si>
    <t xml:space="preserve">Hinweis: Spalte D/E verwendet die NPER-Näherungsformel (effektive Gesamtrate inkl. Sondertilgung/12). Exakte Werte im Tab 'Rechner &amp; Ergebnisse' mit dem jeweiligen Sondertilgungsbetrag in C8.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</si>
</sst>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&quot; €&quot;;\(#,##0.00&quot; €)&quot;;\-"/>
    <numFmt numFmtId="166" formatCode="#,##0.00&quot; €&quot;"/>
    <numFmt numFmtId="167" formatCode="0.00\%;\(0.00&quot;%)&quot;;\-"/>
    <numFmt numFmtId="168" formatCode="0.0&quot; Monate&quot;"/>
    <numFmt numFmtId="169" formatCode="@"/>
    <numFmt numFmtId="170" formatCode="0;;;"/>
    <numFmt numFmtId="171" formatCode="0"/>
    <numFmt numFmtId="172" formatCode="General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07376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73763"/>
      <name val="Arial"/>
      <family val="0"/>
      <charset val="1"/>
    </font>
    <font>
      <b val="true"/>
      <sz val="10"/>
      <color rgb="FF334155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i val="true"/>
      <sz val="9"/>
      <color rgb="FF64748B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FFFFFF"/>
      <name val="Arial"/>
      <family val="0"/>
      <charset val="1"/>
    </font>
    <font>
      <i val="true"/>
      <sz val="10"/>
      <color rgb="FF64748B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073763"/>
        <bgColor rgb="FF0C4A85"/>
      </patternFill>
    </fill>
    <fill>
      <patternFill patternType="solid">
        <fgColor rgb="FFD0E4F7"/>
        <bgColor rgb="FFCBD5E1"/>
      </patternFill>
    </fill>
    <fill>
      <patternFill patternType="solid">
        <fgColor rgb="FFEBF4FD"/>
        <bgColor rgb="FFEFF6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8FAFC"/>
      </patternFill>
    </fill>
    <fill>
      <patternFill patternType="solid">
        <fgColor rgb="FFCBD5E1"/>
        <bgColor rgb="FFD9D9D9"/>
      </patternFill>
    </fill>
    <fill>
      <patternFill patternType="solid">
        <fgColor rgb="FF166534"/>
        <bgColor rgb="FF334155"/>
      </patternFill>
    </fill>
    <fill>
      <patternFill patternType="solid">
        <fgColor rgb="FFF8FAFC"/>
        <bgColor rgb="FFF9F9F9"/>
      </patternFill>
    </fill>
    <fill>
      <patternFill patternType="solid">
        <fgColor rgb="FFDCFCE7"/>
        <bgColor rgb="FFEBF4FD"/>
      </patternFill>
    </fill>
    <fill>
      <patternFill patternType="solid">
        <fgColor rgb="FFFEF3C7"/>
        <bgColor rgb="FFFFF3CD"/>
      </patternFill>
    </fill>
    <fill>
      <patternFill patternType="solid">
        <fgColor rgb="FFFFFBEB"/>
        <bgColor rgb="FFF9F9F9"/>
      </patternFill>
    </fill>
    <fill>
      <patternFill patternType="solid">
        <fgColor rgb="FFFFF3CD"/>
        <bgColor rgb="FFFEF3C7"/>
      </patternFill>
    </fill>
    <fill>
      <patternFill patternType="solid">
        <fgColor rgb="FFEFF6FF"/>
        <bgColor rgb="FFEBF4FD"/>
      </patternFill>
    </fill>
    <fill>
      <patternFill patternType="solid">
        <fgColor rgb="FF0C4A85"/>
        <bgColor rgb="FF07376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3CD"/>
      <rgbColor rgb="FFDCFCE7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4FD"/>
      <rgbColor rgb="FFD0E4F7"/>
      <rgbColor rgb="FFFEF3C7"/>
      <rgbColor rgb="FFEFF6FF"/>
      <rgbColor rgb="FFF9F9F9"/>
      <rgbColor rgb="FFF8FAFC"/>
      <rgbColor rgb="FFFFFBEB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73763"/>
      <rgbColor rgb="FF339966"/>
      <rgbColor rgb="FF003300"/>
      <rgbColor rgb="FF333300"/>
      <rgbColor rgb="FF993300"/>
      <rgbColor rgb="FF993366"/>
      <rgbColor rgb="FF0C4A85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Restschuld-Entwicklung über die Jahre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Jahresübersicht!B2</c:f>
              <c:strCache>
                <c:ptCount val="1"/>
                <c:pt idx="0">
                  <c:v>Restschuld
(Jahresende) €</c:v>
                </c:pt>
              </c:strCache>
            </c:strRef>
          </c:tx>
          <c:spPr>
            <a:solidFill>
              <a:srgbClr val="07376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Jahresübersicht!$A$3:$A$42</c:f>
              <c:strCache>
                <c:ptCount val="4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</c:strCache>
            </c:strRef>
          </c:cat>
          <c:val>
            <c:numRef>
              <c:f>Jahresübersicht!$B$3:$B$42</c:f>
              <c:numCache>
                <c:formatCode>General</c:formatCode>
                <c:ptCount val="40"/>
                <c:pt idx="0">
                  <c:v>190935.205377603</c:v>
                </c:pt>
                <c:pt idx="1">
                  <c:v>181548.003631407</c:v>
                </c:pt>
                <c:pt idx="2">
                  <c:v>171826.92772241</c:v>
                </c:pt>
                <c:pt idx="3">
                  <c:v>161760.102763972</c:v>
                </c:pt>
                <c:pt idx="4">
                  <c:v>151335.231515923</c:v>
                </c:pt>
                <c:pt idx="5">
                  <c:v>140539.579362727</c:v>
                </c:pt>
                <c:pt idx="6">
                  <c:v>129359.958757377</c:v>
                </c:pt>
                <c:pt idx="7">
                  <c:v>117782.713112002</c:v>
                </c:pt>
                <c:pt idx="8">
                  <c:v>105793.700115515</c:v>
                </c:pt>
                <c:pt idx="9">
                  <c:v>93378.2744579129</c:v>
                </c:pt>
                <c:pt idx="10">
                  <c:v>80521.2699401426</c:v>
                </c:pt>
                <c:pt idx="11">
                  <c:v>67206.9809476628</c:v>
                </c:pt>
                <c:pt idx="12">
                  <c:v>53419.1432650783</c:v>
                </c:pt>
                <c:pt idx="13">
                  <c:v>39140.9142084107</c:v>
                </c:pt>
                <c:pt idx="14">
                  <c:v>24354.8520507328</c:v>
                </c:pt>
                <c:pt idx="15">
                  <c:v>9042.89471603652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gapWidth val="150"/>
        <c:overlap val="0"/>
        <c:axId val="69986099"/>
        <c:axId val="79467458"/>
      </c:barChart>
      <c:catAx>
        <c:axId val="699860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467458"/>
        <c:crosses val="autoZero"/>
        <c:auto val="1"/>
        <c:lblAlgn val="ctr"/>
        <c:lblOffset val="100"/>
        <c:noMultiLvlLbl val="0"/>
      </c:catAx>
      <c:valAx>
        <c:axId val="794674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Restschuld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\(#,##0.00&quot; €)&quot;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98609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43</xdr:row>
      <xdr:rowOff>0</xdr:rowOff>
    </xdr:from>
    <xdr:to>
      <xdr:col>5</xdr:col>
      <xdr:colOff>96120</xdr:colOff>
      <xdr:row>69</xdr:row>
      <xdr:rowOff>86400</xdr:rowOff>
    </xdr:to>
    <xdr:graphicFrame>
      <xdr:nvGraphicFramePr>
        <xdr:cNvPr id="0" name="Chart 1"/>
        <xdr:cNvGraphicFramePr/>
      </xdr:nvGraphicFramePr>
      <xdr:xfrm>
        <a:off x="0" y="10096560"/>
        <a:ext cx="7919280" cy="50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20"/>
    <col collapsed="false" customWidth="true" hidden="false" outlineLevel="0" max="4" min="4" style="1" width="3"/>
    <col collapsed="false" customWidth="true" hidden="false" outlineLevel="0" max="5" min="5" style="1" width="32"/>
    <col collapsed="false" customWidth="true" hidden="false" outlineLevel="0" max="6" min="6" style="1" width="22"/>
    <col collapsed="false" customWidth="true" hidden="false" outlineLevel="0" max="7" min="7" style="1" width="3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2" t="s">
        <v>0</v>
      </c>
      <c r="C2" s="2"/>
      <c r="D2" s="2"/>
      <c r="E2" s="2"/>
      <c r="F2" s="2"/>
    </row>
    <row r="3" customFormat="false" ht="9.75" hidden="false" customHeight="true" outlineLevel="0" collapsed="false"/>
    <row r="4" customFormat="false" ht="18" hidden="false" customHeight="true" outlineLevel="0" collapsed="false">
      <c r="B4" s="3" t="s">
        <v>1</v>
      </c>
      <c r="C4" s="3"/>
      <c r="E4" s="4" t="s">
        <v>2</v>
      </c>
      <c r="F4" s="4"/>
    </row>
    <row r="5" customFormat="false" ht="18" hidden="false" customHeight="true" outlineLevel="0" collapsed="false">
      <c r="B5" s="5" t="s">
        <v>3</v>
      </c>
      <c r="C5" s="6" t="n">
        <v>200000</v>
      </c>
      <c r="E5" s="5" t="s">
        <v>4</v>
      </c>
      <c r="F5" s="7" t="n">
        <f aca="false">C5*(C6/100+C7/100)/12</f>
        <v>916.666666666667</v>
      </c>
    </row>
    <row r="6" customFormat="false" ht="18" hidden="false" customHeight="true" outlineLevel="0" collapsed="false">
      <c r="B6" s="5" t="s">
        <v>5</v>
      </c>
      <c r="C6" s="8" t="n">
        <v>3.5</v>
      </c>
      <c r="E6" s="5" t="s">
        <v>6</v>
      </c>
      <c r="F6" s="9" t="n">
        <f aca="false">IFERROR(NPER(C6/100/12,-(C5*(C6/100+C7/100)/12+C8/12),C5),0)</f>
        <v>197.555249254644</v>
      </c>
    </row>
    <row r="7" customFormat="false" ht="18" hidden="false" customHeight="true" outlineLevel="0" collapsed="false">
      <c r="B7" s="5" t="s">
        <v>7</v>
      </c>
      <c r="C7" s="8" t="n">
        <v>2</v>
      </c>
      <c r="E7" s="5" t="s">
        <v>8</v>
      </c>
      <c r="F7" s="10" t="str">
        <f aca="false">IFERROR(TEXT(INT(F6/12),"0")&amp;" Jahre "&amp;TEXT(ROUND(MOD(F6,12),0),"0")&amp;" Monate","--")</f>
        <v>16 Jahre 6 Monate</v>
      </c>
    </row>
    <row r="8" customFormat="false" ht="21.75" hidden="false" customHeight="true" outlineLevel="0" collapsed="false">
      <c r="B8" s="5" t="s">
        <v>9</v>
      </c>
      <c r="C8" s="6" t="n">
        <v>5000</v>
      </c>
      <c r="E8" s="5" t="s">
        <v>10</v>
      </c>
      <c r="F8" s="7" t="n">
        <f aca="false">IFERROR((C5*(C6/100+C7/100)/12+C8/12)*F6-C5,0)</f>
        <v>63406.9990061914</v>
      </c>
    </row>
    <row r="9" customFormat="false" ht="18" hidden="false" customHeight="true" outlineLevel="0" collapsed="false">
      <c r="B9" s="5" t="s">
        <v>11</v>
      </c>
      <c r="C9" s="11" t="n">
        <v>2025</v>
      </c>
      <c r="E9" s="5" t="s">
        <v>12</v>
      </c>
      <c r="F9" s="7" t="n">
        <f aca="false">C5+F8</f>
        <v>263406.999006191</v>
      </c>
    </row>
    <row r="10" customFormat="false" ht="18" hidden="false" customHeight="true" outlineLevel="0" collapsed="false"/>
    <row r="11" customFormat="false" ht="18" hidden="false" customHeight="true" outlineLevel="0" collapsed="false">
      <c r="B11" s="12" t="s">
        <v>13</v>
      </c>
      <c r="C11" s="12"/>
      <c r="E11" s="13" t="s">
        <v>14</v>
      </c>
      <c r="F11" s="13"/>
    </row>
    <row r="12" customFormat="false" ht="18" hidden="false" customHeight="true" outlineLevel="0" collapsed="false">
      <c r="B12" s="14" t="s">
        <v>4</v>
      </c>
      <c r="C12" s="15" t="n">
        <f aca="false">C5*(C6/100+C7/100)/12</f>
        <v>916.666666666667</v>
      </c>
      <c r="E12" s="16" t="s">
        <v>15</v>
      </c>
      <c r="F12" s="17" t="n">
        <f aca="false">IFERROR(C15-F8,0)</f>
        <v>54988.1414530737</v>
      </c>
    </row>
    <row r="13" customFormat="false" ht="18" hidden="false" customHeight="true" outlineLevel="0" collapsed="false">
      <c r="B13" s="14" t="s">
        <v>16</v>
      </c>
      <c r="C13" s="18" t="n">
        <f aca="false">IFERROR(NPER(C6/100/12,-C5*(C6/100+C7/100)/12,C5),0)</f>
        <v>347.340153228289</v>
      </c>
      <c r="E13" s="16" t="s">
        <v>17</v>
      </c>
      <c r="F13" s="19" t="n">
        <f aca="false">IFERROR(C13-F6,0)</f>
        <v>149.784903973646</v>
      </c>
    </row>
    <row r="14" customFormat="false" ht="21.75" hidden="false" customHeight="true" outlineLevel="0" collapsed="false">
      <c r="B14" s="14" t="s">
        <v>8</v>
      </c>
      <c r="C14" s="20" t="str">
        <f aca="false">IFERROR(TEXT(INT(C13/12),"0")&amp;" Jahre "&amp;TEXT(ROUND(MOD(C13,12),0),"0")&amp;" Monate","--")</f>
        <v>28 Jahre 11 Monate</v>
      </c>
      <c r="E14" s="16" t="s">
        <v>18</v>
      </c>
      <c r="F14" s="21" t="str">
        <f aca="false">IFERROR(TEXT(INT((C13-F6)/12),"0")&amp;" Jahre "&amp;TEXT(ROUND(MOD((C13-F6),12),0),"0")&amp;" Monate","--")</f>
        <v>12 Jahre 6 Monate</v>
      </c>
    </row>
    <row r="15" customFormat="false" ht="18" hidden="false" customHeight="true" outlineLevel="0" collapsed="false">
      <c r="B15" s="14" t="s">
        <v>19</v>
      </c>
      <c r="C15" s="15" t="n">
        <f aca="false">IFERROR(C5*(C6/100+C7/100)/12*C13-C5,0)</f>
        <v>118395.140459265</v>
      </c>
      <c r="E15" s="16" t="s">
        <v>20</v>
      </c>
      <c r="F15" s="17" t="n">
        <f aca="false">IFERROR(C16-F9,0)</f>
        <v>54988.1414530737</v>
      </c>
    </row>
    <row r="16" customFormat="false" ht="18" hidden="false" customHeight="true" outlineLevel="0" collapsed="false">
      <c r="B16" s="14" t="s">
        <v>12</v>
      </c>
      <c r="C16" s="15" t="n">
        <f aca="false">C5+C15</f>
        <v>318395.140459265</v>
      </c>
    </row>
    <row r="17" customFormat="false" ht="18" hidden="false" customHeight="true" outlineLevel="0" collapsed="false"/>
    <row r="18" customFormat="false" ht="18" hidden="false" customHeight="true" outlineLevel="0" collapsed="false">
      <c r="B18" s="22" t="s">
        <v>21</v>
      </c>
      <c r="C18" s="22"/>
      <c r="D18" s="22"/>
      <c r="E18" s="22"/>
      <c r="F18" s="22"/>
    </row>
    <row r="19" customFormat="false" ht="18" hidden="false" customHeight="true" outlineLevel="0" collapsed="false">
      <c r="B19" s="23" t="s">
        <v>22</v>
      </c>
      <c r="C19" s="23"/>
      <c r="D19" s="23"/>
      <c r="E19" s="23"/>
      <c r="F19" s="23"/>
    </row>
    <row r="20" customFormat="false" ht="21.75" hidden="false" customHeight="true" outlineLevel="0" collapsed="false">
      <c r="B20" s="23" t="s">
        <v>23</v>
      </c>
      <c r="C20" s="23"/>
      <c r="D20" s="23"/>
      <c r="E20" s="23"/>
      <c r="F20" s="23"/>
    </row>
    <row r="21" customFormat="false" ht="18" hidden="false" customHeight="true" outlineLevel="0" collapsed="false">
      <c r="B21" s="23" t="s">
        <v>24</v>
      </c>
      <c r="C21" s="23"/>
      <c r="D21" s="23"/>
      <c r="E21" s="23"/>
      <c r="F21" s="23"/>
    </row>
    <row r="22" customFormat="false" ht="18" hidden="false" customHeight="true" outlineLevel="0" collapsed="false">
      <c r="B22" s="23" t="s">
        <v>25</v>
      </c>
      <c r="C22" s="23"/>
      <c r="D22" s="23"/>
      <c r="E22" s="23"/>
      <c r="F22" s="23"/>
    </row>
    <row r="23" customFormat="false" ht="18" hidden="false" customHeight="true" outlineLevel="0" collapsed="false"/>
    <row r="24" customFormat="false" ht="18" hidden="false" customHeight="true" outlineLevel="0" collapsed="false">
      <c r="B24" s="24" t="s">
        <v>26</v>
      </c>
      <c r="C24" s="25" t="n">
        <f aca="false">C5*0.05</f>
        <v>10000</v>
      </c>
      <c r="E24" s="26" t="str">
        <f aca="false">IF(C8&gt;C5*0.05,"⚠ Sondertilgung übersteigt 5%-Limit!","✓ Sondertilgung im Rahmen")</f>
        <v>✓ Sondertilgung im Rahmen</v>
      </c>
      <c r="F24" s="27"/>
    </row>
    <row r="25" customFormat="false" ht="18" hidden="false" customHeight="true" outlineLevel="0" collapsed="false"/>
    <row r="26" customFormat="false" ht="18" hidden="false" customHeight="true" outlineLevel="0" collapsed="false"/>
    <row r="27" customFormat="false" ht="9.75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10">
    <mergeCell ref="B2:F2"/>
    <mergeCell ref="B4:C4"/>
    <mergeCell ref="E4:F4"/>
    <mergeCell ref="B11:C11"/>
    <mergeCell ref="E11:F11"/>
    <mergeCell ref="B18:F18"/>
    <mergeCell ref="B19:F19"/>
    <mergeCell ref="B20:F20"/>
    <mergeCell ref="B21:F21"/>
    <mergeCell ref="B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4" min="2" style="1" width="14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true" outlineLevel="0" max="8" min="8" style="1" width="10"/>
  </cols>
  <sheetData>
    <row r="1" customFormat="false" ht="30" hidden="false" customHeight="true" outlineLevel="0" collapsed="false">
      <c r="A1" s="28" t="s">
        <v>27</v>
      </c>
      <c r="B1" s="28" t="s">
        <v>28</v>
      </c>
      <c r="C1" s="28" t="s">
        <v>29</v>
      </c>
      <c r="D1" s="28" t="s">
        <v>30</v>
      </c>
      <c r="E1" s="28" t="s">
        <v>31</v>
      </c>
      <c r="F1" s="28" t="s">
        <v>32</v>
      </c>
      <c r="G1" s="28" t="s">
        <v>33</v>
      </c>
      <c r="H1" s="28" t="s">
        <v>34</v>
      </c>
    </row>
    <row r="2" customFormat="false" ht="15" hidden="false" customHeight="true" outlineLevel="0" collapsed="false">
      <c r="A2" s="29" t="n">
        <v>1</v>
      </c>
      <c r="B2" s="30" t="n">
        <f aca="false">'Rechner &amp; Ergebnisse'!C5</f>
        <v>200000</v>
      </c>
      <c r="C2" s="30" t="n">
        <f aca="false">IF(B2&lt;=0,0,B2*('Rechner &amp; Ergebnisse'!C6/100)/12)</f>
        <v>583.333333333333</v>
      </c>
      <c r="D2" s="30" t="n">
        <f aca="false">IF(B2&lt;=0,0,MIN('Rechner &amp; Ergebnisse'!C5*('Rechner &amp; Ergebnisse'!C6/100+'Rechner &amp; Ergebnisse'!C7/100)/12-C2,B2))</f>
        <v>333.333333333334</v>
      </c>
      <c r="E2" s="31" t="n">
        <v>0</v>
      </c>
      <c r="F2" s="32" t="n">
        <f aca="false">MAX(B2-D2-E2,0)</f>
        <v>199666.666666667</v>
      </c>
      <c r="G2" s="33" t="n">
        <f aca="false">'Rechner &amp; Ergebnisse'!C9+INT((A2-1)/12)</f>
        <v>2025</v>
      </c>
      <c r="H2" s="34" t="b">
        <f aca="false">MOD(A2,12)&lt;&gt;0</f>
        <v>1</v>
      </c>
    </row>
    <row r="3" customFormat="false" ht="15" hidden="false" customHeight="true" outlineLevel="0" collapsed="false">
      <c r="A3" s="35" t="n">
        <v>2</v>
      </c>
      <c r="B3" s="36" t="n">
        <f aca="false">IF(F2&lt;=0,0,F2)</f>
        <v>199666.666666667</v>
      </c>
      <c r="C3" s="36" t="n">
        <f aca="false">IF(B3&lt;=0,0,B3*('Rechner &amp; Ergebnisse'!C6/100)/12)</f>
        <v>582.361111111111</v>
      </c>
      <c r="D3" s="36" t="n">
        <f aca="false">IF(B3&lt;=0,0,MIN('Rechner &amp; Ergebnisse'!C5*('Rechner &amp; Ergebnisse'!C6/100+'Rechner &amp; Ergebnisse'!C7/100)/12-C3,B3))</f>
        <v>334.305555555556</v>
      </c>
      <c r="E3" s="37" t="n">
        <v>0</v>
      </c>
      <c r="F3" s="38" t="n">
        <f aca="false">MAX(B3-D3-E3,0)</f>
        <v>199332.361111111</v>
      </c>
      <c r="G3" s="39" t="n">
        <f aca="false">'Rechner &amp; Ergebnisse'!C9+INT((A3-1)/12)</f>
        <v>2025</v>
      </c>
      <c r="H3" s="34" t="b">
        <f aca="false">MOD(A3,12)&lt;&gt;0</f>
        <v>1</v>
      </c>
    </row>
    <row r="4" customFormat="false" ht="15" hidden="false" customHeight="true" outlineLevel="0" collapsed="false">
      <c r="A4" s="29" t="n">
        <v>3</v>
      </c>
      <c r="B4" s="30" t="n">
        <f aca="false">IF(F3&lt;=0,0,F3)</f>
        <v>199332.361111111</v>
      </c>
      <c r="C4" s="30" t="n">
        <f aca="false">IF(B4&lt;=0,0,B4*('Rechner &amp; Ergebnisse'!C6/100)/12)</f>
        <v>581.386053240741</v>
      </c>
      <c r="D4" s="30" t="n">
        <f aca="false">IF(B4&lt;=0,0,MIN('Rechner &amp; Ergebnisse'!C5*('Rechner &amp; Ergebnisse'!C6/100+'Rechner &amp; Ergebnisse'!C7/100)/12-C4,B4))</f>
        <v>335.280613425926</v>
      </c>
      <c r="E4" s="31" t="n">
        <v>0</v>
      </c>
      <c r="F4" s="32" t="n">
        <f aca="false">MAX(B4-D4-E4,0)</f>
        <v>198997.080497685</v>
      </c>
      <c r="G4" s="33" t="n">
        <f aca="false">'Rechner &amp; Ergebnisse'!C9+INT((A4-1)/12)</f>
        <v>2025</v>
      </c>
      <c r="H4" s="34" t="b">
        <f aca="false">MOD(A4,12)&lt;&gt;0</f>
        <v>1</v>
      </c>
    </row>
    <row r="5" customFormat="false" ht="15" hidden="false" customHeight="true" outlineLevel="0" collapsed="false">
      <c r="A5" s="35" t="n">
        <v>4</v>
      </c>
      <c r="B5" s="36" t="n">
        <f aca="false">IF(F4&lt;=0,0,F4)</f>
        <v>198997.080497685</v>
      </c>
      <c r="C5" s="36" t="n">
        <f aca="false">IF(B5&lt;=0,0,B5*('Rechner &amp; Ergebnisse'!C6/100)/12)</f>
        <v>580.408151451582</v>
      </c>
      <c r="D5" s="36" t="n">
        <f aca="false">IF(B5&lt;=0,0,MIN('Rechner &amp; Ergebnisse'!C5*('Rechner &amp; Ergebnisse'!C6/100+'Rechner &amp; Ergebnisse'!C7/100)/12-C5,B5))</f>
        <v>336.258515215085</v>
      </c>
      <c r="E5" s="37" t="n">
        <v>0</v>
      </c>
      <c r="F5" s="38" t="n">
        <f aca="false">MAX(B5-D5-E5,0)</f>
        <v>198660.82198247</v>
      </c>
      <c r="G5" s="39" t="n">
        <f aca="false">'Rechner &amp; Ergebnisse'!C9+INT((A5-1)/12)</f>
        <v>2025</v>
      </c>
      <c r="H5" s="34" t="b">
        <f aca="false">MOD(A5,12)&lt;&gt;0</f>
        <v>1</v>
      </c>
    </row>
    <row r="6" customFormat="false" ht="15" hidden="false" customHeight="true" outlineLevel="0" collapsed="false">
      <c r="A6" s="29" t="n">
        <v>5</v>
      </c>
      <c r="B6" s="30" t="n">
        <f aca="false">IF(F5&lt;=0,0,F5)</f>
        <v>198660.82198247</v>
      </c>
      <c r="C6" s="30" t="n">
        <f aca="false">IF(B6&lt;=0,0,B6*('Rechner &amp; Ergebnisse'!C6/100)/12)</f>
        <v>579.427397448871</v>
      </c>
      <c r="D6" s="30" t="n">
        <f aca="false">IF(B6&lt;=0,0,MIN('Rechner &amp; Ergebnisse'!C5*('Rechner &amp; Ergebnisse'!C6/100+'Rechner &amp; Ergebnisse'!C7/100)/12-C6,B6))</f>
        <v>337.239269217796</v>
      </c>
      <c r="E6" s="31" t="n">
        <v>0</v>
      </c>
      <c r="F6" s="32" t="n">
        <f aca="false">MAX(B6-D6-E6,0)</f>
        <v>198323.582713252</v>
      </c>
      <c r="G6" s="33" t="n">
        <f aca="false">'Rechner &amp; Ergebnisse'!C9+INT((A6-1)/12)</f>
        <v>2025</v>
      </c>
      <c r="H6" s="34" t="b">
        <f aca="false">MOD(A6,12)&lt;&gt;0</f>
        <v>1</v>
      </c>
    </row>
    <row r="7" customFormat="false" ht="15" hidden="false" customHeight="true" outlineLevel="0" collapsed="false">
      <c r="A7" s="35" t="n">
        <v>6</v>
      </c>
      <c r="B7" s="36" t="n">
        <f aca="false">IF(F6&lt;=0,0,F6)</f>
        <v>198323.582713252</v>
      </c>
      <c r="C7" s="36" t="n">
        <f aca="false">IF(B7&lt;=0,0,B7*('Rechner &amp; Ergebnisse'!C6/100)/12)</f>
        <v>578.443782913653</v>
      </c>
      <c r="D7" s="36" t="n">
        <f aca="false">IF(B7&lt;=0,0,MIN('Rechner &amp; Ergebnisse'!C5*('Rechner &amp; Ergebnisse'!C6/100+'Rechner &amp; Ergebnisse'!C7/100)/12-C7,B7))</f>
        <v>338.222883753014</v>
      </c>
      <c r="E7" s="37" t="n">
        <v>0</v>
      </c>
      <c r="F7" s="38" t="n">
        <f aca="false">MAX(B7-D7-E7,0)</f>
        <v>197985.359829499</v>
      </c>
      <c r="G7" s="39" t="n">
        <f aca="false">'Rechner &amp; Ergebnisse'!C9+INT((A7-1)/12)</f>
        <v>2025</v>
      </c>
      <c r="H7" s="34" t="b">
        <f aca="false">MOD(A7,12)&lt;&gt;0</f>
        <v>1</v>
      </c>
    </row>
    <row r="8" customFormat="false" ht="15" hidden="false" customHeight="true" outlineLevel="0" collapsed="false">
      <c r="A8" s="29" t="n">
        <v>7</v>
      </c>
      <c r="B8" s="30" t="n">
        <f aca="false">IF(F7&lt;=0,0,F7)</f>
        <v>197985.359829499</v>
      </c>
      <c r="C8" s="30" t="n">
        <f aca="false">IF(B8&lt;=0,0,B8*('Rechner &amp; Ergebnisse'!C6/100)/12)</f>
        <v>577.457299502706</v>
      </c>
      <c r="D8" s="30" t="n">
        <f aca="false">IF(B8&lt;=0,0,MIN('Rechner &amp; Ergebnisse'!C5*('Rechner &amp; Ergebnisse'!C6/100+'Rechner &amp; Ergebnisse'!C7/100)/12-C8,B8))</f>
        <v>339.20936716396</v>
      </c>
      <c r="E8" s="31" t="n">
        <v>0</v>
      </c>
      <c r="F8" s="32" t="n">
        <f aca="false">MAX(B8-D8-E8,0)</f>
        <v>197646.150462335</v>
      </c>
      <c r="G8" s="33" t="n">
        <f aca="false">'Rechner &amp; Ergebnisse'!C9+INT((A8-1)/12)</f>
        <v>2025</v>
      </c>
      <c r="H8" s="34" t="b">
        <f aca="false">MOD(A8,12)&lt;&gt;0</f>
        <v>1</v>
      </c>
    </row>
    <row r="9" customFormat="false" ht="15" hidden="false" customHeight="true" outlineLevel="0" collapsed="false">
      <c r="A9" s="35" t="n">
        <v>8</v>
      </c>
      <c r="B9" s="36" t="n">
        <f aca="false">IF(F8&lt;=0,0,F8)</f>
        <v>197646.150462335</v>
      </c>
      <c r="C9" s="36" t="n">
        <f aca="false">IF(B9&lt;=0,0,B9*('Rechner &amp; Ergebnisse'!C6/100)/12)</f>
        <v>576.467938848478</v>
      </c>
      <c r="D9" s="36" t="n">
        <f aca="false">IF(B9&lt;=0,0,MIN('Rechner &amp; Ergebnisse'!C5*('Rechner &amp; Ergebnisse'!C6/100+'Rechner &amp; Ergebnisse'!C7/100)/12-C9,B9))</f>
        <v>340.198727818189</v>
      </c>
      <c r="E9" s="37" t="n">
        <v>0</v>
      </c>
      <c r="F9" s="38" t="n">
        <f aca="false">MAX(B9-D9-E9,0)</f>
        <v>197305.951734517</v>
      </c>
      <c r="G9" s="39" t="n">
        <f aca="false">'Rechner &amp; Ergebnisse'!C9+INT((A9-1)/12)</f>
        <v>2025</v>
      </c>
      <c r="H9" s="34" t="b">
        <f aca="false">MOD(A9,12)&lt;&gt;0</f>
        <v>1</v>
      </c>
    </row>
    <row r="10" customFormat="false" ht="15" hidden="false" customHeight="true" outlineLevel="0" collapsed="false">
      <c r="A10" s="29" t="n">
        <v>9</v>
      </c>
      <c r="B10" s="30" t="n">
        <f aca="false">IF(F9&lt;=0,0,F9)</f>
        <v>197305.951734517</v>
      </c>
      <c r="C10" s="30" t="n">
        <f aca="false">IF(B10&lt;=0,0,B10*('Rechner &amp; Ergebnisse'!C6/100)/12)</f>
        <v>575.475692559008</v>
      </c>
      <c r="D10" s="30" t="n">
        <f aca="false">IF(B10&lt;=0,0,MIN('Rechner &amp; Ergebnisse'!C5*('Rechner &amp; Ergebnisse'!C6/100+'Rechner &amp; Ergebnisse'!C7/100)/12-C10,B10))</f>
        <v>341.190974107658</v>
      </c>
      <c r="E10" s="31" t="n">
        <v>0</v>
      </c>
      <c r="F10" s="32" t="n">
        <f aca="false">MAX(B10-D10-E10,0)</f>
        <v>196964.76076041</v>
      </c>
      <c r="G10" s="33" t="n">
        <f aca="false">'Rechner &amp; Ergebnisse'!C9+INT((A10-1)/12)</f>
        <v>2025</v>
      </c>
      <c r="H10" s="34" t="b">
        <f aca="false">MOD(A10,12)&lt;&gt;0</f>
        <v>1</v>
      </c>
    </row>
    <row r="11" customFormat="false" ht="15" hidden="false" customHeight="true" outlineLevel="0" collapsed="false">
      <c r="A11" s="35" t="n">
        <v>10</v>
      </c>
      <c r="B11" s="36" t="n">
        <f aca="false">IF(F10&lt;=0,0,F10)</f>
        <v>196964.76076041</v>
      </c>
      <c r="C11" s="36" t="n">
        <f aca="false">IF(B11&lt;=0,0,B11*('Rechner &amp; Ergebnisse'!C6/100)/12)</f>
        <v>574.480552217861</v>
      </c>
      <c r="D11" s="36" t="n">
        <f aca="false">IF(B11&lt;=0,0,MIN('Rechner &amp; Ergebnisse'!C5*('Rechner &amp; Ergebnisse'!C6/100+'Rechner &amp; Ergebnisse'!C7/100)/12-C11,B11))</f>
        <v>342.186114448806</v>
      </c>
      <c r="E11" s="37" t="n">
        <v>0</v>
      </c>
      <c r="F11" s="38" t="n">
        <f aca="false">MAX(B11-D11-E11,0)</f>
        <v>196622.574645961</v>
      </c>
      <c r="G11" s="39" t="n">
        <f aca="false">'Rechner &amp; Ergebnisse'!C9+INT((A11-1)/12)</f>
        <v>2025</v>
      </c>
      <c r="H11" s="34" t="b">
        <f aca="false">MOD(A11,12)&lt;&gt;0</f>
        <v>1</v>
      </c>
    </row>
    <row r="12" customFormat="false" ht="15" hidden="false" customHeight="true" outlineLevel="0" collapsed="false">
      <c r="A12" s="29" t="n">
        <v>11</v>
      </c>
      <c r="B12" s="30" t="n">
        <f aca="false">IF(F11&lt;=0,0,F11)</f>
        <v>196622.574645961</v>
      </c>
      <c r="C12" s="30" t="n">
        <f aca="false">IF(B12&lt;=0,0,B12*('Rechner &amp; Ergebnisse'!C6/100)/12)</f>
        <v>573.482509384052</v>
      </c>
      <c r="D12" s="30" t="n">
        <f aca="false">IF(B12&lt;=0,0,MIN('Rechner &amp; Ergebnisse'!C5*('Rechner &amp; Ergebnisse'!C6/100+'Rechner &amp; Ergebnisse'!C7/100)/12-C12,B12))</f>
        <v>343.184157282615</v>
      </c>
      <c r="E12" s="31" t="n">
        <v>0</v>
      </c>
      <c r="F12" s="32" t="n">
        <f aca="false">MAX(B12-D12-E12,0)</f>
        <v>196279.390488678</v>
      </c>
      <c r="G12" s="33" t="n">
        <f aca="false">'Rechner &amp; Ergebnisse'!C9+INT((A12-1)/12)</f>
        <v>2025</v>
      </c>
      <c r="H12" s="34" t="b">
        <f aca="false">MOD(A12,12)&lt;&gt;0</f>
        <v>1</v>
      </c>
    </row>
    <row r="13" customFormat="false" ht="15" hidden="false" customHeight="true" outlineLevel="0" collapsed="false">
      <c r="A13" s="35" t="n">
        <v>12</v>
      </c>
      <c r="B13" s="36" t="n">
        <f aca="false">IF(F12&lt;=0,0,F12)</f>
        <v>196279.390488678</v>
      </c>
      <c r="C13" s="36" t="n">
        <f aca="false">IF(B13&lt;=0,0,B13*('Rechner &amp; Ergebnisse'!C6/100)/12)</f>
        <v>572.481555591978</v>
      </c>
      <c r="D13" s="36" t="n">
        <f aca="false">IF(B13&lt;=0,0,MIN('Rechner &amp; Ergebnisse'!C5*('Rechner &amp; Ergebnisse'!C6/100+'Rechner &amp; Ergebnisse'!C7/100)/12-C13,B13))</f>
        <v>344.185111074689</v>
      </c>
      <c r="E13" s="40" t="n">
        <f aca="false">IF(B13&lt;=0,0,MIN('Rechner &amp; Ergebnisse'!C8,MAX(B13-D13,0)))</f>
        <v>5000</v>
      </c>
      <c r="F13" s="38" t="n">
        <f aca="false">MAX(B13-D13-E13,0)</f>
        <v>190935.205377603</v>
      </c>
      <c r="G13" s="39" t="n">
        <f aca="false">'Rechner &amp; Ergebnisse'!C9+INT((A13-1)/12)</f>
        <v>2025</v>
      </c>
      <c r="H13" s="34" t="b">
        <f aca="false">MOD(A13,12)&lt;&gt;0</f>
        <v>0</v>
      </c>
    </row>
    <row r="14" customFormat="false" ht="15" hidden="false" customHeight="true" outlineLevel="0" collapsed="false">
      <c r="A14" s="29" t="n">
        <v>13</v>
      </c>
      <c r="B14" s="30" t="n">
        <f aca="false">IF(F13&lt;=0,0,F13)</f>
        <v>190935.205377603</v>
      </c>
      <c r="C14" s="30" t="n">
        <f aca="false">IF(B14&lt;=0,0,B14*('Rechner &amp; Ergebnisse'!C6/100)/12)</f>
        <v>556.89434901801</v>
      </c>
      <c r="D14" s="30" t="n">
        <f aca="false">IF(B14&lt;=0,0,MIN('Rechner &amp; Ergebnisse'!C5*('Rechner &amp; Ergebnisse'!C6/100+'Rechner &amp; Ergebnisse'!C7/100)/12-C14,B14))</f>
        <v>359.772317648657</v>
      </c>
      <c r="E14" s="31" t="n">
        <v>0</v>
      </c>
      <c r="F14" s="32" t="n">
        <f aca="false">MAX(B14-D14-E14,0)</f>
        <v>190575.433059955</v>
      </c>
      <c r="G14" s="33" t="n">
        <f aca="false">'Rechner &amp; Ergebnisse'!C9+INT((A14-1)/12)</f>
        <v>2026</v>
      </c>
      <c r="H14" s="34" t="b">
        <f aca="false">MOD(A14,12)&lt;&gt;0</f>
        <v>1</v>
      </c>
    </row>
    <row r="15" customFormat="false" ht="15" hidden="false" customHeight="true" outlineLevel="0" collapsed="false">
      <c r="A15" s="35" t="n">
        <v>14</v>
      </c>
      <c r="B15" s="36" t="n">
        <f aca="false">IF(F14&lt;=0,0,F14)</f>
        <v>190575.433059955</v>
      </c>
      <c r="C15" s="36" t="n">
        <f aca="false">IF(B15&lt;=0,0,B15*('Rechner &amp; Ergebnisse'!C6/100)/12)</f>
        <v>555.845013091535</v>
      </c>
      <c r="D15" s="36" t="n">
        <f aca="false">IF(B15&lt;=0,0,MIN('Rechner &amp; Ergebnisse'!C5*('Rechner &amp; Ergebnisse'!C6/100+'Rechner &amp; Ergebnisse'!C7/100)/12-C15,B15))</f>
        <v>360.821653575132</v>
      </c>
      <c r="E15" s="37" t="n">
        <v>0</v>
      </c>
      <c r="F15" s="38" t="n">
        <f aca="false">MAX(B15-D15-E15,0)</f>
        <v>190214.61140638</v>
      </c>
      <c r="G15" s="39" t="n">
        <f aca="false">'Rechner &amp; Ergebnisse'!C9+INT((A15-1)/12)</f>
        <v>2026</v>
      </c>
      <c r="H15" s="34" t="b">
        <f aca="false">MOD(A15,12)&lt;&gt;0</f>
        <v>1</v>
      </c>
    </row>
    <row r="16" customFormat="false" ht="15" hidden="false" customHeight="true" outlineLevel="0" collapsed="false">
      <c r="A16" s="29" t="n">
        <v>15</v>
      </c>
      <c r="B16" s="30" t="n">
        <f aca="false">IF(F15&lt;=0,0,F15)</f>
        <v>190214.61140638</v>
      </c>
      <c r="C16" s="30" t="n">
        <f aca="false">IF(B16&lt;=0,0,B16*('Rechner &amp; Ergebnisse'!C6/100)/12)</f>
        <v>554.792616601941</v>
      </c>
      <c r="D16" s="30" t="n">
        <f aca="false">IF(B16&lt;=0,0,MIN('Rechner &amp; Ergebnisse'!C5*('Rechner &amp; Ergebnisse'!C6/100+'Rechner &amp; Ergebnisse'!C7/100)/12-C16,B16))</f>
        <v>361.874050064726</v>
      </c>
      <c r="E16" s="31" t="n">
        <v>0</v>
      </c>
      <c r="F16" s="32" t="n">
        <f aca="false">MAX(B16-D16-E16,0)</f>
        <v>189852.737356315</v>
      </c>
      <c r="G16" s="33" t="n">
        <f aca="false">'Rechner &amp; Ergebnisse'!C9+INT((A16-1)/12)</f>
        <v>2026</v>
      </c>
      <c r="H16" s="34" t="b">
        <f aca="false">MOD(A16,12)&lt;&gt;0</f>
        <v>1</v>
      </c>
    </row>
    <row r="17" customFormat="false" ht="15" hidden="false" customHeight="true" outlineLevel="0" collapsed="false">
      <c r="A17" s="35" t="n">
        <v>16</v>
      </c>
      <c r="B17" s="36" t="n">
        <f aca="false">IF(F16&lt;=0,0,F16)</f>
        <v>189852.737356315</v>
      </c>
      <c r="C17" s="36" t="n">
        <f aca="false">IF(B17&lt;=0,0,B17*('Rechner &amp; Ergebnisse'!C6/100)/12)</f>
        <v>553.737150622585</v>
      </c>
      <c r="D17" s="36" t="n">
        <f aca="false">IF(B17&lt;=0,0,MIN('Rechner &amp; Ergebnisse'!C5*('Rechner &amp; Ergebnisse'!C6/100+'Rechner &amp; Ergebnisse'!C7/100)/12-C17,B17))</f>
        <v>362.929516044082</v>
      </c>
      <c r="E17" s="37" t="n">
        <v>0</v>
      </c>
      <c r="F17" s="38" t="n">
        <f aca="false">MAX(B17-D17-E17,0)</f>
        <v>189489.807840271</v>
      </c>
      <c r="G17" s="39" t="n">
        <f aca="false">'Rechner &amp; Ergebnisse'!C9+INT((A17-1)/12)</f>
        <v>2026</v>
      </c>
      <c r="H17" s="34" t="b">
        <f aca="false">MOD(A17,12)&lt;&gt;0</f>
        <v>1</v>
      </c>
    </row>
    <row r="18" customFormat="false" ht="15" hidden="false" customHeight="true" outlineLevel="0" collapsed="false">
      <c r="A18" s="29" t="n">
        <v>17</v>
      </c>
      <c r="B18" s="30" t="n">
        <f aca="false">IF(F17&lt;=0,0,F17)</f>
        <v>189489.807840271</v>
      </c>
      <c r="C18" s="30" t="n">
        <f aca="false">IF(B18&lt;=0,0,B18*('Rechner &amp; Ergebnisse'!C6/100)/12)</f>
        <v>552.67860620079</v>
      </c>
      <c r="D18" s="30" t="n">
        <f aca="false">IF(B18&lt;=0,0,MIN('Rechner &amp; Ergebnisse'!C5*('Rechner &amp; Ergebnisse'!C6/100+'Rechner &amp; Ergebnisse'!C7/100)/12-C18,B18))</f>
        <v>363.988060465877</v>
      </c>
      <c r="E18" s="31" t="n">
        <v>0</v>
      </c>
      <c r="F18" s="32" t="n">
        <f aca="false">MAX(B18-D18-E18,0)</f>
        <v>189125.819779805</v>
      </c>
      <c r="G18" s="33" t="n">
        <f aca="false">'Rechner &amp; Ergebnisse'!C9+INT((A18-1)/12)</f>
        <v>2026</v>
      </c>
      <c r="H18" s="34" t="b">
        <f aca="false">MOD(A18,12)&lt;&gt;0</f>
        <v>1</v>
      </c>
    </row>
    <row r="19" customFormat="false" ht="15" hidden="false" customHeight="true" outlineLevel="0" collapsed="false">
      <c r="A19" s="35" t="n">
        <v>18</v>
      </c>
      <c r="B19" s="36" t="n">
        <f aca="false">IF(F18&lt;=0,0,F18)</f>
        <v>189125.819779805</v>
      </c>
      <c r="C19" s="36" t="n">
        <f aca="false">IF(B19&lt;=0,0,B19*('Rechner &amp; Ergebnisse'!C6/100)/12)</f>
        <v>551.616974357764</v>
      </c>
      <c r="D19" s="36" t="n">
        <f aca="false">IF(B19&lt;=0,0,MIN('Rechner &amp; Ergebnisse'!C5*('Rechner &amp; Ergebnisse'!C6/100+'Rechner &amp; Ergebnisse'!C7/100)/12-C19,B19))</f>
        <v>365.049692308902</v>
      </c>
      <c r="E19" s="37" t="n">
        <v>0</v>
      </c>
      <c r="F19" s="38" t="n">
        <f aca="false">MAX(B19-D19-E19,0)</f>
        <v>188760.770087496</v>
      </c>
      <c r="G19" s="39" t="n">
        <f aca="false">'Rechner &amp; Ergebnisse'!C9+INT((A19-1)/12)</f>
        <v>2026</v>
      </c>
      <c r="H19" s="34" t="b">
        <f aca="false">MOD(A19,12)&lt;&gt;0</f>
        <v>1</v>
      </c>
    </row>
    <row r="20" customFormat="false" ht="15" hidden="false" customHeight="true" outlineLevel="0" collapsed="false">
      <c r="A20" s="29" t="n">
        <v>19</v>
      </c>
      <c r="B20" s="30" t="n">
        <f aca="false">IF(F19&lt;=0,0,F19)</f>
        <v>188760.770087496</v>
      </c>
      <c r="C20" s="30" t="n">
        <f aca="false">IF(B20&lt;=0,0,B20*('Rechner &amp; Ergebnisse'!C6/100)/12)</f>
        <v>550.55224608853</v>
      </c>
      <c r="D20" s="30" t="n">
        <f aca="false">IF(B20&lt;=0,0,MIN('Rechner &amp; Ergebnisse'!C5*('Rechner &amp; Ergebnisse'!C6/100+'Rechner &amp; Ergebnisse'!C7/100)/12-C20,B20))</f>
        <v>366.114420578137</v>
      </c>
      <c r="E20" s="31" t="n">
        <v>0</v>
      </c>
      <c r="F20" s="32" t="n">
        <f aca="false">MAX(B20-D20-E20,0)</f>
        <v>188394.655666918</v>
      </c>
      <c r="G20" s="33" t="n">
        <f aca="false">'Rechner &amp; Ergebnisse'!C9+INT((A20-1)/12)</f>
        <v>2026</v>
      </c>
      <c r="H20" s="34" t="b">
        <f aca="false">MOD(A20,12)&lt;&gt;0</f>
        <v>1</v>
      </c>
    </row>
    <row r="21" customFormat="false" ht="15" hidden="false" customHeight="true" outlineLevel="0" collapsed="false">
      <c r="A21" s="35" t="n">
        <v>20</v>
      </c>
      <c r="B21" s="36" t="n">
        <f aca="false">IF(F20&lt;=0,0,F20)</f>
        <v>188394.655666918</v>
      </c>
      <c r="C21" s="36" t="n">
        <f aca="false">IF(B21&lt;=0,0,B21*('Rechner &amp; Ergebnisse'!C6/100)/12)</f>
        <v>549.484412361844</v>
      </c>
      <c r="D21" s="36" t="n">
        <f aca="false">IF(B21&lt;=0,0,MIN('Rechner &amp; Ergebnisse'!C5*('Rechner &amp; Ergebnisse'!C6/100+'Rechner &amp; Ergebnisse'!C7/100)/12-C21,B21))</f>
        <v>367.182254304823</v>
      </c>
      <c r="E21" s="37" t="n">
        <v>0</v>
      </c>
      <c r="F21" s="38" t="n">
        <f aca="false">MAX(B21-D21-E21,0)</f>
        <v>188027.473412613</v>
      </c>
      <c r="G21" s="39" t="n">
        <f aca="false">'Rechner &amp; Ergebnisse'!C9+INT((A21-1)/12)</f>
        <v>2026</v>
      </c>
      <c r="H21" s="34" t="b">
        <f aca="false">MOD(A21,12)&lt;&gt;0</f>
        <v>1</v>
      </c>
    </row>
    <row r="22" customFormat="false" ht="15" hidden="false" customHeight="true" outlineLevel="0" collapsed="false">
      <c r="A22" s="29" t="n">
        <v>21</v>
      </c>
      <c r="B22" s="30" t="n">
        <f aca="false">IF(F21&lt;=0,0,F21)</f>
        <v>188027.473412613</v>
      </c>
      <c r="C22" s="30" t="n">
        <f aca="false">IF(B22&lt;=0,0,B22*('Rechner &amp; Ergebnisse'!C6/100)/12)</f>
        <v>548.413464120121</v>
      </c>
      <c r="D22" s="30" t="n">
        <f aca="false">IF(B22&lt;=0,0,MIN('Rechner &amp; Ergebnisse'!C5*('Rechner &amp; Ergebnisse'!C6/100+'Rechner &amp; Ergebnisse'!C7/100)/12-C22,B22))</f>
        <v>368.253202546546</v>
      </c>
      <c r="E22" s="31" t="n">
        <v>0</v>
      </c>
      <c r="F22" s="32" t="n">
        <f aca="false">MAX(B22-D22-E22,0)</f>
        <v>187659.220210067</v>
      </c>
      <c r="G22" s="33" t="n">
        <f aca="false">'Rechner &amp; Ergebnisse'!C9+INT((A22-1)/12)</f>
        <v>2026</v>
      </c>
      <c r="H22" s="34" t="b">
        <f aca="false">MOD(A22,12)&lt;&gt;0</f>
        <v>1</v>
      </c>
    </row>
    <row r="23" customFormat="false" ht="15" hidden="false" customHeight="true" outlineLevel="0" collapsed="false">
      <c r="A23" s="35" t="n">
        <v>22</v>
      </c>
      <c r="B23" s="36" t="n">
        <f aca="false">IF(F22&lt;=0,0,F22)</f>
        <v>187659.220210067</v>
      </c>
      <c r="C23" s="36" t="n">
        <f aca="false">IF(B23&lt;=0,0,B23*('Rechner &amp; Ergebnisse'!C6/100)/12)</f>
        <v>547.339392279361</v>
      </c>
      <c r="D23" s="36" t="n">
        <f aca="false">IF(B23&lt;=0,0,MIN('Rechner &amp; Ergebnisse'!C5*('Rechner &amp; Ergebnisse'!C6/100+'Rechner &amp; Ergebnisse'!C7/100)/12-C23,B23))</f>
        <v>369.327274387306</v>
      </c>
      <c r="E23" s="37" t="n">
        <v>0</v>
      </c>
      <c r="F23" s="38" t="n">
        <f aca="false">MAX(B23-D23-E23,0)</f>
        <v>187289.892935679</v>
      </c>
      <c r="G23" s="39" t="n">
        <f aca="false">'Rechner &amp; Ergebnisse'!C9+INT((A23-1)/12)</f>
        <v>2026</v>
      </c>
      <c r="H23" s="34" t="b">
        <f aca="false">MOD(A23,12)&lt;&gt;0</f>
        <v>1</v>
      </c>
    </row>
    <row r="24" customFormat="false" ht="15" hidden="false" customHeight="true" outlineLevel="0" collapsed="false">
      <c r="A24" s="29" t="n">
        <v>23</v>
      </c>
      <c r="B24" s="30" t="n">
        <f aca="false">IF(F23&lt;=0,0,F23)</f>
        <v>187289.892935679</v>
      </c>
      <c r="C24" s="30" t="n">
        <f aca="false">IF(B24&lt;=0,0,B24*('Rechner &amp; Ergebnisse'!C6/100)/12)</f>
        <v>546.262187729064</v>
      </c>
      <c r="D24" s="30" t="n">
        <f aca="false">IF(B24&lt;=0,0,MIN('Rechner &amp; Ergebnisse'!C5*('Rechner &amp; Ergebnisse'!C6/100+'Rechner &amp; Ergebnisse'!C7/100)/12-C24,B24))</f>
        <v>370.404478937602</v>
      </c>
      <c r="E24" s="31" t="n">
        <v>0</v>
      </c>
      <c r="F24" s="32" t="n">
        <f aca="false">MAX(B24-D24-E24,0)</f>
        <v>186919.488456742</v>
      </c>
      <c r="G24" s="33" t="n">
        <f aca="false">'Rechner &amp; Ergebnisse'!C9+INT((A24-1)/12)</f>
        <v>2026</v>
      </c>
      <c r="H24" s="34" t="b">
        <f aca="false">MOD(A24,12)&lt;&gt;0</f>
        <v>1</v>
      </c>
    </row>
    <row r="25" customFormat="false" ht="15" hidden="false" customHeight="true" outlineLevel="0" collapsed="false">
      <c r="A25" s="35" t="n">
        <v>24</v>
      </c>
      <c r="B25" s="36" t="n">
        <f aca="false">IF(F24&lt;=0,0,F24)</f>
        <v>186919.488456742</v>
      </c>
      <c r="C25" s="36" t="n">
        <f aca="false">IF(B25&lt;=0,0,B25*('Rechner &amp; Ergebnisse'!C6/100)/12)</f>
        <v>545.181841332163</v>
      </c>
      <c r="D25" s="36" t="n">
        <f aca="false">IF(B25&lt;=0,0,MIN('Rechner &amp; Ergebnisse'!C5*('Rechner &amp; Ergebnisse'!C6/100+'Rechner &amp; Ergebnisse'!C7/100)/12-C25,B25))</f>
        <v>371.484825334504</v>
      </c>
      <c r="E25" s="40" t="n">
        <f aca="false">IF(B25&lt;=0,0,MIN('Rechner &amp; Ergebnisse'!C8,MAX(B25-D25,0)))</f>
        <v>5000</v>
      </c>
      <c r="F25" s="38" t="n">
        <f aca="false">MAX(B25-D25-E25,0)</f>
        <v>181548.003631407</v>
      </c>
      <c r="G25" s="39" t="n">
        <f aca="false">'Rechner &amp; Ergebnisse'!C9+INT((A25-1)/12)</f>
        <v>2026</v>
      </c>
      <c r="H25" s="34" t="b">
        <f aca="false">MOD(A25,12)&lt;&gt;0</f>
        <v>0</v>
      </c>
    </row>
    <row r="26" customFormat="false" ht="15" hidden="false" customHeight="true" outlineLevel="0" collapsed="false">
      <c r="A26" s="29" t="n">
        <v>25</v>
      </c>
      <c r="B26" s="30" t="n">
        <f aca="false">IF(F25&lt;=0,0,F25)</f>
        <v>181548.003631407</v>
      </c>
      <c r="C26" s="30" t="n">
        <f aca="false">IF(B26&lt;=0,0,B26*('Rechner &amp; Ergebnisse'!C6/100)/12)</f>
        <v>529.515010591604</v>
      </c>
      <c r="D26" s="30" t="n">
        <f aca="false">IF(B26&lt;=0,0,MIN('Rechner &amp; Ergebnisse'!C5*('Rechner &amp; Ergebnisse'!C6/100+'Rechner &amp; Ergebnisse'!C7/100)/12-C26,B26))</f>
        <v>387.151656075063</v>
      </c>
      <c r="E26" s="31" t="n">
        <v>0</v>
      </c>
      <c r="F26" s="32" t="n">
        <f aca="false">MAX(B26-D26-E26,0)</f>
        <v>181160.851975332</v>
      </c>
      <c r="G26" s="33" t="n">
        <f aca="false">'Rechner &amp; Ergebnisse'!C9+INT((A26-1)/12)</f>
        <v>2027</v>
      </c>
      <c r="H26" s="34" t="b">
        <f aca="false">MOD(A26,12)&lt;&gt;0</f>
        <v>1</v>
      </c>
    </row>
    <row r="27" customFormat="false" ht="15" hidden="false" customHeight="true" outlineLevel="0" collapsed="false">
      <c r="A27" s="35" t="n">
        <v>26</v>
      </c>
      <c r="B27" s="36" t="n">
        <f aca="false">IF(F26&lt;=0,0,F26)</f>
        <v>181160.851975332</v>
      </c>
      <c r="C27" s="36" t="n">
        <f aca="false">IF(B27&lt;=0,0,B27*('Rechner &amp; Ergebnisse'!C6/100)/12)</f>
        <v>528.385818261385</v>
      </c>
      <c r="D27" s="36" t="n">
        <f aca="false">IF(B27&lt;=0,0,MIN('Rechner &amp; Ergebnisse'!C5*('Rechner &amp; Ergebnisse'!C6/100+'Rechner &amp; Ergebnisse'!C7/100)/12-C27,B27))</f>
        <v>388.280848405282</v>
      </c>
      <c r="E27" s="37" t="n">
        <v>0</v>
      </c>
      <c r="F27" s="38" t="n">
        <f aca="false">MAX(B27-D27-E27,0)</f>
        <v>180772.571126927</v>
      </c>
      <c r="G27" s="39" t="n">
        <f aca="false">'Rechner &amp; Ergebnisse'!C9+INT((A27-1)/12)</f>
        <v>2027</v>
      </c>
      <c r="H27" s="34" t="b">
        <f aca="false">MOD(A27,12)&lt;&gt;0</f>
        <v>1</v>
      </c>
    </row>
    <row r="28" customFormat="false" ht="15" hidden="false" customHeight="true" outlineLevel="0" collapsed="false">
      <c r="A28" s="29" t="n">
        <v>27</v>
      </c>
      <c r="B28" s="30" t="n">
        <f aca="false">IF(F27&lt;=0,0,F27)</f>
        <v>180772.571126927</v>
      </c>
      <c r="C28" s="30" t="n">
        <f aca="false">IF(B28&lt;=0,0,B28*('Rechner &amp; Ergebnisse'!C6/100)/12)</f>
        <v>527.253332453537</v>
      </c>
      <c r="D28" s="30" t="n">
        <f aca="false">IF(B28&lt;=0,0,MIN('Rechner &amp; Ergebnisse'!C5*('Rechner &amp; Ergebnisse'!C6/100+'Rechner &amp; Ergebnisse'!C7/100)/12-C28,B28))</f>
        <v>389.41333421313</v>
      </c>
      <c r="E28" s="31" t="n">
        <v>0</v>
      </c>
      <c r="F28" s="32" t="n">
        <f aca="false">MAX(B28-D28-E28,0)</f>
        <v>180383.157792714</v>
      </c>
      <c r="G28" s="33" t="n">
        <f aca="false">'Rechner &amp; Ergebnisse'!C9+INT((A28-1)/12)</f>
        <v>2027</v>
      </c>
      <c r="H28" s="34" t="b">
        <f aca="false">MOD(A28,12)&lt;&gt;0</f>
        <v>1</v>
      </c>
    </row>
    <row r="29" customFormat="false" ht="15" hidden="false" customHeight="true" outlineLevel="0" collapsed="false">
      <c r="A29" s="35" t="n">
        <v>28</v>
      </c>
      <c r="B29" s="36" t="n">
        <f aca="false">IF(F28&lt;=0,0,F28)</f>
        <v>180383.157792714</v>
      </c>
      <c r="C29" s="36" t="n">
        <f aca="false">IF(B29&lt;=0,0,B29*('Rechner &amp; Ergebnisse'!C6/100)/12)</f>
        <v>526.117543562081</v>
      </c>
      <c r="D29" s="36" t="n">
        <f aca="false">IF(B29&lt;=0,0,MIN('Rechner &amp; Ergebnisse'!C5*('Rechner &amp; Ergebnisse'!C6/100+'Rechner &amp; Ergebnisse'!C7/100)/12-C29,B29))</f>
        <v>390.549123104585</v>
      </c>
      <c r="E29" s="37" t="n">
        <v>0</v>
      </c>
      <c r="F29" s="38" t="n">
        <f aca="false">MAX(B29-D29-E29,0)</f>
        <v>179992.608669609</v>
      </c>
      <c r="G29" s="39" t="n">
        <f aca="false">'Rechner &amp; Ergebnisse'!C9+INT((A29-1)/12)</f>
        <v>2027</v>
      </c>
      <c r="H29" s="34" t="b">
        <f aca="false">MOD(A29,12)&lt;&gt;0</f>
        <v>1</v>
      </c>
    </row>
    <row r="30" customFormat="false" ht="15" hidden="false" customHeight="true" outlineLevel="0" collapsed="false">
      <c r="A30" s="29" t="n">
        <v>29</v>
      </c>
      <c r="B30" s="30" t="n">
        <f aca="false">IF(F29&lt;=0,0,F29)</f>
        <v>179992.608669609</v>
      </c>
      <c r="C30" s="30" t="n">
        <f aca="false">IF(B30&lt;=0,0,B30*('Rechner &amp; Ergebnisse'!C6/100)/12)</f>
        <v>524.978441953026</v>
      </c>
      <c r="D30" s="30" t="n">
        <f aca="false">IF(B30&lt;=0,0,MIN('Rechner &amp; Ergebnisse'!C5*('Rechner &amp; Ergebnisse'!C6/100+'Rechner &amp; Ergebnisse'!C7/100)/12-C30,B30))</f>
        <v>391.68822471364</v>
      </c>
      <c r="E30" s="31" t="n">
        <v>0</v>
      </c>
      <c r="F30" s="32" t="n">
        <f aca="false">MAX(B30-D30-E30,0)</f>
        <v>179600.920444895</v>
      </c>
      <c r="G30" s="33" t="n">
        <f aca="false">'Rechner &amp; Ergebnisse'!C9+INT((A30-1)/12)</f>
        <v>2027</v>
      </c>
      <c r="H30" s="34" t="b">
        <f aca="false">MOD(A30,12)&lt;&gt;0</f>
        <v>1</v>
      </c>
    </row>
    <row r="31" customFormat="false" ht="15" hidden="false" customHeight="true" outlineLevel="0" collapsed="false">
      <c r="A31" s="35" t="n">
        <v>30</v>
      </c>
      <c r="B31" s="36" t="n">
        <f aca="false">IF(F30&lt;=0,0,F30)</f>
        <v>179600.920444895</v>
      </c>
      <c r="C31" s="36" t="n">
        <f aca="false">IF(B31&lt;=0,0,B31*('Rechner &amp; Ergebnisse'!C6/100)/12)</f>
        <v>523.836017964278</v>
      </c>
      <c r="D31" s="36" t="n">
        <f aca="false">IF(B31&lt;=0,0,MIN('Rechner &amp; Ergebnisse'!C5*('Rechner &amp; Ergebnisse'!C6/100+'Rechner &amp; Ergebnisse'!C7/100)/12-C31,B31))</f>
        <v>392.830648702389</v>
      </c>
      <c r="E31" s="37" t="n">
        <v>0</v>
      </c>
      <c r="F31" s="38" t="n">
        <f aca="false">MAX(B31-D31-E31,0)</f>
        <v>179208.089796193</v>
      </c>
      <c r="G31" s="39" t="n">
        <f aca="false">'Rechner &amp; Ergebnisse'!C9+INT((A31-1)/12)</f>
        <v>2027</v>
      </c>
      <c r="H31" s="34" t="b">
        <f aca="false">MOD(A31,12)&lt;&gt;0</f>
        <v>1</v>
      </c>
    </row>
    <row r="32" customFormat="false" ht="15" hidden="false" customHeight="true" outlineLevel="0" collapsed="false">
      <c r="A32" s="29" t="n">
        <v>31</v>
      </c>
      <c r="B32" s="30" t="n">
        <f aca="false">IF(F31&lt;=0,0,F31)</f>
        <v>179208.089796193</v>
      </c>
      <c r="C32" s="30" t="n">
        <f aca="false">IF(B32&lt;=0,0,B32*('Rechner &amp; Ergebnisse'!C6/100)/12)</f>
        <v>522.690261905563</v>
      </c>
      <c r="D32" s="30" t="n">
        <f aca="false">IF(B32&lt;=0,0,MIN('Rechner &amp; Ergebnisse'!C5*('Rechner &amp; Ergebnisse'!C6/100+'Rechner &amp; Ergebnisse'!C7/100)/12-C32,B32))</f>
        <v>393.976404761104</v>
      </c>
      <c r="E32" s="31" t="n">
        <v>0</v>
      </c>
      <c r="F32" s="32" t="n">
        <f aca="false">MAX(B32-D32-E32,0)</f>
        <v>178814.113391432</v>
      </c>
      <c r="G32" s="33" t="n">
        <f aca="false">'Rechner &amp; Ergebnisse'!C9+INT((A32-1)/12)</f>
        <v>2027</v>
      </c>
      <c r="H32" s="34" t="b">
        <f aca="false">MOD(A32,12)&lt;&gt;0</f>
        <v>1</v>
      </c>
    </row>
    <row r="33" customFormat="false" ht="15" hidden="false" customHeight="true" outlineLevel="0" collapsed="false">
      <c r="A33" s="35" t="n">
        <v>32</v>
      </c>
      <c r="B33" s="36" t="n">
        <f aca="false">IF(F32&lt;=0,0,F32)</f>
        <v>178814.113391432</v>
      </c>
      <c r="C33" s="36" t="n">
        <f aca="false">IF(B33&lt;=0,0,B33*('Rechner &amp; Ergebnisse'!C6/100)/12)</f>
        <v>521.541164058343</v>
      </c>
      <c r="D33" s="36" t="n">
        <f aca="false">IF(B33&lt;=0,0,MIN('Rechner &amp; Ergebnisse'!C5*('Rechner &amp; Ergebnisse'!C6/100+'Rechner &amp; Ergebnisse'!C7/100)/12-C33,B33))</f>
        <v>395.125502608324</v>
      </c>
      <c r="E33" s="37" t="n">
        <v>0</v>
      </c>
      <c r="F33" s="38" t="n">
        <f aca="false">MAX(B33-D33-E33,0)</f>
        <v>178418.987888824</v>
      </c>
      <c r="G33" s="39" t="n">
        <f aca="false">'Rechner &amp; Ergebnisse'!C9+INT((A33-1)/12)</f>
        <v>2027</v>
      </c>
      <c r="H33" s="34" t="b">
        <f aca="false">MOD(A33,12)&lt;&gt;0</f>
        <v>1</v>
      </c>
    </row>
    <row r="34" customFormat="false" ht="15" hidden="false" customHeight="true" outlineLevel="0" collapsed="false">
      <c r="A34" s="29" t="n">
        <v>33</v>
      </c>
      <c r="B34" s="30" t="n">
        <f aca="false">IF(F33&lt;=0,0,F33)</f>
        <v>178418.987888824</v>
      </c>
      <c r="C34" s="30" t="n">
        <f aca="false">IF(B34&lt;=0,0,B34*('Rechner &amp; Ergebnisse'!C6/100)/12)</f>
        <v>520.388714675735</v>
      </c>
      <c r="D34" s="30" t="n">
        <f aca="false">IF(B34&lt;=0,0,MIN('Rechner &amp; Ergebnisse'!C5*('Rechner &amp; Ergebnisse'!C6/100+'Rechner &amp; Ergebnisse'!C7/100)/12-C34,B34))</f>
        <v>396.277951990931</v>
      </c>
      <c r="E34" s="31" t="n">
        <v>0</v>
      </c>
      <c r="F34" s="32" t="n">
        <f aca="false">MAX(B34-D34-E34,0)</f>
        <v>178022.709936833</v>
      </c>
      <c r="G34" s="33" t="n">
        <f aca="false">'Rechner &amp; Ergebnisse'!C9+INT((A34-1)/12)</f>
        <v>2027</v>
      </c>
      <c r="H34" s="34" t="b">
        <f aca="false">MOD(A34,12)&lt;&gt;0</f>
        <v>1</v>
      </c>
    </row>
    <row r="35" customFormat="false" ht="15" hidden="false" customHeight="true" outlineLevel="0" collapsed="false">
      <c r="A35" s="35" t="n">
        <v>34</v>
      </c>
      <c r="B35" s="36" t="n">
        <f aca="false">IF(F34&lt;=0,0,F34)</f>
        <v>178022.709936833</v>
      </c>
      <c r="C35" s="36" t="n">
        <f aca="false">IF(B35&lt;=0,0,B35*('Rechner &amp; Ergebnisse'!C6/100)/12)</f>
        <v>519.232903982429</v>
      </c>
      <c r="D35" s="36" t="n">
        <f aca="false">IF(B35&lt;=0,0,MIN('Rechner &amp; Ergebnisse'!C5*('Rechner &amp; Ergebnisse'!C6/100+'Rechner &amp; Ergebnisse'!C7/100)/12-C35,B35))</f>
        <v>397.433762684238</v>
      </c>
      <c r="E35" s="37" t="n">
        <v>0</v>
      </c>
      <c r="F35" s="38" t="n">
        <f aca="false">MAX(B35-D35-E35,0)</f>
        <v>177625.276174148</v>
      </c>
      <c r="G35" s="39" t="n">
        <f aca="false">'Rechner &amp; Ergebnisse'!C9+INT((A35-1)/12)</f>
        <v>2027</v>
      </c>
      <c r="H35" s="34" t="b">
        <f aca="false">MOD(A35,12)&lt;&gt;0</f>
        <v>1</v>
      </c>
    </row>
    <row r="36" customFormat="false" ht="15" hidden="false" customHeight="true" outlineLevel="0" collapsed="false">
      <c r="A36" s="29" t="n">
        <v>35</v>
      </c>
      <c r="B36" s="30" t="n">
        <f aca="false">IF(F35&lt;=0,0,F35)</f>
        <v>177625.276174148</v>
      </c>
      <c r="C36" s="30" t="n">
        <f aca="false">IF(B36&lt;=0,0,B36*('Rechner &amp; Ergebnisse'!C6/100)/12)</f>
        <v>518.0737221746</v>
      </c>
      <c r="D36" s="30" t="n">
        <f aca="false">IF(B36&lt;=0,0,MIN('Rechner &amp; Ergebnisse'!C5*('Rechner &amp; Ergebnisse'!C6/100+'Rechner &amp; Ergebnisse'!C7/100)/12-C36,B36))</f>
        <v>398.592944492067</v>
      </c>
      <c r="E36" s="31" t="n">
        <v>0</v>
      </c>
      <c r="F36" s="32" t="n">
        <f aca="false">MAX(B36-D36-E36,0)</f>
        <v>177226.683229656</v>
      </c>
      <c r="G36" s="33" t="n">
        <f aca="false">'Rechner &amp; Ergebnisse'!C9+INT((A36-1)/12)</f>
        <v>2027</v>
      </c>
      <c r="H36" s="34" t="b">
        <f aca="false">MOD(A36,12)&lt;&gt;0</f>
        <v>1</v>
      </c>
    </row>
    <row r="37" customFormat="false" ht="15" hidden="false" customHeight="true" outlineLevel="0" collapsed="false">
      <c r="A37" s="35" t="n">
        <v>36</v>
      </c>
      <c r="B37" s="36" t="n">
        <f aca="false">IF(F36&lt;=0,0,F36)</f>
        <v>177226.683229656</v>
      </c>
      <c r="C37" s="36" t="n">
        <f aca="false">IF(B37&lt;=0,0,B37*('Rechner &amp; Ergebnisse'!C6/100)/12)</f>
        <v>516.911159419831</v>
      </c>
      <c r="D37" s="36" t="n">
        <f aca="false">IF(B37&lt;=0,0,MIN('Rechner &amp; Ergebnisse'!C5*('Rechner &amp; Ergebnisse'!C6/100+'Rechner &amp; Ergebnisse'!C7/100)/12-C37,B37))</f>
        <v>399.755507246836</v>
      </c>
      <c r="E37" s="40" t="n">
        <f aca="false">IF(B37&lt;=0,0,MIN('Rechner &amp; Ergebnisse'!C8,MAX(B37-D37,0)))</f>
        <v>5000</v>
      </c>
      <c r="F37" s="38" t="n">
        <f aca="false">MAX(B37-D37-E37,0)</f>
        <v>171826.92772241</v>
      </c>
      <c r="G37" s="39" t="n">
        <f aca="false">'Rechner &amp; Ergebnisse'!C9+INT((A37-1)/12)</f>
        <v>2027</v>
      </c>
      <c r="H37" s="34" t="b">
        <f aca="false">MOD(A37,12)&lt;&gt;0</f>
        <v>0</v>
      </c>
    </row>
    <row r="38" customFormat="false" ht="15" hidden="false" customHeight="true" outlineLevel="0" collapsed="false">
      <c r="A38" s="29" t="n">
        <v>37</v>
      </c>
      <c r="B38" s="30" t="n">
        <f aca="false">IF(F37&lt;=0,0,F37)</f>
        <v>171826.92772241</v>
      </c>
      <c r="C38" s="30" t="n">
        <f aca="false">IF(B38&lt;=0,0,B38*('Rechner &amp; Ergebnisse'!C6/100)/12)</f>
        <v>501.161872523694</v>
      </c>
      <c r="D38" s="30" t="n">
        <f aca="false">IF(B38&lt;=0,0,MIN('Rechner &amp; Ergebnisse'!C5*('Rechner &amp; Ergebnisse'!C6/100+'Rechner &amp; Ergebnisse'!C7/100)/12-C38,B38))</f>
        <v>415.504794142972</v>
      </c>
      <c r="E38" s="31" t="n">
        <v>0</v>
      </c>
      <c r="F38" s="32" t="n">
        <f aca="false">MAX(B38-D38-E38,0)</f>
        <v>171411.422928267</v>
      </c>
      <c r="G38" s="33" t="n">
        <f aca="false">'Rechner &amp; Ergebnisse'!C9+INT((A38-1)/12)</f>
        <v>2028</v>
      </c>
      <c r="H38" s="34" t="b">
        <f aca="false">MOD(A38,12)&lt;&gt;0</f>
        <v>1</v>
      </c>
    </row>
    <row r="39" customFormat="false" ht="15" hidden="false" customHeight="true" outlineLevel="0" collapsed="false">
      <c r="A39" s="35" t="n">
        <v>38</v>
      </c>
      <c r="B39" s="36" t="n">
        <f aca="false">IF(F38&lt;=0,0,F38)</f>
        <v>171411.422928267</v>
      </c>
      <c r="C39" s="36" t="n">
        <f aca="false">IF(B39&lt;=0,0,B39*('Rechner &amp; Ergebnisse'!C6/100)/12)</f>
        <v>499.949983540778</v>
      </c>
      <c r="D39" s="36" t="n">
        <f aca="false">IF(B39&lt;=0,0,MIN('Rechner &amp; Ergebnisse'!C5*('Rechner &amp; Ergebnisse'!C6/100+'Rechner &amp; Ergebnisse'!C7/100)/12-C39,B39))</f>
        <v>416.716683125889</v>
      </c>
      <c r="E39" s="37" t="n">
        <v>0</v>
      </c>
      <c r="F39" s="38" t="n">
        <f aca="false">MAX(B39-D39-E39,0)</f>
        <v>170994.706245141</v>
      </c>
      <c r="G39" s="39" t="n">
        <f aca="false">'Rechner &amp; Ergebnisse'!C9+INT((A39-1)/12)</f>
        <v>2028</v>
      </c>
      <c r="H39" s="34" t="b">
        <f aca="false">MOD(A39,12)&lt;&gt;0</f>
        <v>1</v>
      </c>
    </row>
    <row r="40" customFormat="false" ht="15" hidden="false" customHeight="true" outlineLevel="0" collapsed="false">
      <c r="A40" s="29" t="n">
        <v>39</v>
      </c>
      <c r="B40" s="30" t="n">
        <f aca="false">IF(F39&lt;=0,0,F39)</f>
        <v>170994.706245141</v>
      </c>
      <c r="C40" s="30" t="n">
        <f aca="false">IF(B40&lt;=0,0,B40*('Rechner &amp; Ergebnisse'!C6/100)/12)</f>
        <v>498.73455988166</v>
      </c>
      <c r="D40" s="30" t="n">
        <f aca="false">IF(B40&lt;=0,0,MIN('Rechner &amp; Ergebnisse'!C5*('Rechner &amp; Ergebnisse'!C6/100+'Rechner &amp; Ergebnisse'!C7/100)/12-C40,B40))</f>
        <v>417.932106785007</v>
      </c>
      <c r="E40" s="31" t="n">
        <v>0</v>
      </c>
      <c r="F40" s="32" t="n">
        <f aca="false">MAX(B40-D40-E40,0)</f>
        <v>170576.774138356</v>
      </c>
      <c r="G40" s="33" t="n">
        <f aca="false">'Rechner &amp; Ergebnisse'!C9+INT((A40-1)/12)</f>
        <v>2028</v>
      </c>
      <c r="H40" s="34" t="b">
        <f aca="false">MOD(A40,12)&lt;&gt;0</f>
        <v>1</v>
      </c>
    </row>
    <row r="41" customFormat="false" ht="15" hidden="false" customHeight="true" outlineLevel="0" collapsed="false">
      <c r="A41" s="35" t="n">
        <v>40</v>
      </c>
      <c r="B41" s="36" t="n">
        <f aca="false">IF(F40&lt;=0,0,F40)</f>
        <v>170576.774138356</v>
      </c>
      <c r="C41" s="36" t="n">
        <f aca="false">IF(B41&lt;=0,0,B41*('Rechner &amp; Ergebnisse'!C6/100)/12)</f>
        <v>497.515591236871</v>
      </c>
      <c r="D41" s="36" t="n">
        <f aca="false">IF(B41&lt;=0,0,MIN('Rechner &amp; Ergebnisse'!C5*('Rechner &amp; Ergebnisse'!C6/100+'Rechner &amp; Ergebnisse'!C7/100)/12-C41,B41))</f>
        <v>419.151075429796</v>
      </c>
      <c r="E41" s="37" t="n">
        <v>0</v>
      </c>
      <c r="F41" s="38" t="n">
        <f aca="false">MAX(B41-D41-E41,0)</f>
        <v>170157.623062926</v>
      </c>
      <c r="G41" s="39" t="n">
        <f aca="false">'Rechner &amp; Ergebnisse'!C9+INT((A41-1)/12)</f>
        <v>2028</v>
      </c>
      <c r="H41" s="34" t="b">
        <f aca="false">MOD(A41,12)&lt;&gt;0</f>
        <v>1</v>
      </c>
    </row>
    <row r="42" customFormat="false" ht="15" hidden="false" customHeight="true" outlineLevel="0" collapsed="false">
      <c r="A42" s="29" t="n">
        <v>41</v>
      </c>
      <c r="B42" s="30" t="n">
        <f aca="false">IF(F41&lt;=0,0,F41)</f>
        <v>170157.623062926</v>
      </c>
      <c r="C42" s="30" t="n">
        <f aca="false">IF(B42&lt;=0,0,B42*('Rechner &amp; Ergebnisse'!C6/100)/12)</f>
        <v>496.293067266867</v>
      </c>
      <c r="D42" s="30" t="n">
        <f aca="false">IF(B42&lt;=0,0,MIN('Rechner &amp; Ergebnisse'!C5*('Rechner &amp; Ergebnisse'!C6/100+'Rechner &amp; Ergebnisse'!C7/100)/12-C42,B42))</f>
        <v>420.3735993998</v>
      </c>
      <c r="E42" s="31" t="n">
        <v>0</v>
      </c>
      <c r="F42" s="32" t="n">
        <f aca="false">MAX(B42-D42-E42,0)</f>
        <v>169737.249463526</v>
      </c>
      <c r="G42" s="33" t="n">
        <f aca="false">'Rechner &amp; Ergebnisse'!C9+INT((A42-1)/12)</f>
        <v>2028</v>
      </c>
      <c r="H42" s="34" t="b">
        <f aca="false">MOD(A42,12)&lt;&gt;0</f>
        <v>1</v>
      </c>
    </row>
    <row r="43" customFormat="false" ht="15" hidden="false" customHeight="true" outlineLevel="0" collapsed="false">
      <c r="A43" s="35" t="n">
        <v>42</v>
      </c>
      <c r="B43" s="36" t="n">
        <f aca="false">IF(F42&lt;=0,0,F42)</f>
        <v>169737.249463526</v>
      </c>
      <c r="C43" s="36" t="n">
        <f aca="false">IF(B43&lt;=0,0,B43*('Rechner &amp; Ergebnisse'!C6/100)/12)</f>
        <v>495.066977601951</v>
      </c>
      <c r="D43" s="36" t="n">
        <f aca="false">IF(B43&lt;=0,0,MIN('Rechner &amp; Ergebnisse'!C5*('Rechner &amp; Ergebnisse'!C6/100+'Rechner &amp; Ergebnisse'!C7/100)/12-C43,B43))</f>
        <v>421.599689064716</v>
      </c>
      <c r="E43" s="37" t="n">
        <v>0</v>
      </c>
      <c r="F43" s="38" t="n">
        <f aca="false">MAX(B43-D43-E43,0)</f>
        <v>169315.649774461</v>
      </c>
      <c r="G43" s="39" t="n">
        <f aca="false">'Rechner &amp; Ergebnisse'!C9+INT((A43-1)/12)</f>
        <v>2028</v>
      </c>
      <c r="H43" s="34" t="b">
        <f aca="false">MOD(A43,12)&lt;&gt;0</f>
        <v>1</v>
      </c>
    </row>
    <row r="44" customFormat="false" ht="15" hidden="false" customHeight="true" outlineLevel="0" collapsed="false">
      <c r="A44" s="29" t="n">
        <v>43</v>
      </c>
      <c r="B44" s="30" t="n">
        <f aca="false">IF(F43&lt;=0,0,F43)</f>
        <v>169315.649774461</v>
      </c>
      <c r="C44" s="30" t="n">
        <f aca="false">IF(B44&lt;=0,0,B44*('Rechner &amp; Ergebnisse'!C6/100)/12)</f>
        <v>493.837311842179</v>
      </c>
      <c r="D44" s="30" t="n">
        <f aca="false">IF(B44&lt;=0,0,MIN('Rechner &amp; Ergebnisse'!C5*('Rechner &amp; Ergebnisse'!C6/100+'Rechner &amp; Ergebnisse'!C7/100)/12-C44,B44))</f>
        <v>422.829354824488</v>
      </c>
      <c r="E44" s="31" t="n">
        <v>0</v>
      </c>
      <c r="F44" s="32" t="n">
        <f aca="false">MAX(B44-D44-E44,0)</f>
        <v>168892.820419637</v>
      </c>
      <c r="G44" s="33" t="n">
        <f aca="false">'Rechner &amp; Ergebnisse'!C9+INT((A44-1)/12)</f>
        <v>2028</v>
      </c>
      <c r="H44" s="34" t="b">
        <f aca="false">MOD(A44,12)&lt;&gt;0</f>
        <v>1</v>
      </c>
    </row>
    <row r="45" customFormat="false" ht="15" hidden="false" customHeight="true" outlineLevel="0" collapsed="false">
      <c r="A45" s="35" t="n">
        <v>44</v>
      </c>
      <c r="B45" s="36" t="n">
        <f aca="false">IF(F44&lt;=0,0,F44)</f>
        <v>168892.820419637</v>
      </c>
      <c r="C45" s="36" t="n">
        <f aca="false">IF(B45&lt;=0,0,B45*('Rechner &amp; Ergebnisse'!C6/100)/12)</f>
        <v>492.604059557274</v>
      </c>
      <c r="D45" s="36" t="n">
        <f aca="false">IF(B45&lt;=0,0,MIN('Rechner &amp; Ergebnisse'!C5*('Rechner &amp; Ergebnisse'!C6/100+'Rechner &amp; Ergebnisse'!C7/100)/12-C45,B45))</f>
        <v>424.062607109393</v>
      </c>
      <c r="E45" s="37" t="n">
        <v>0</v>
      </c>
      <c r="F45" s="38" t="n">
        <f aca="false">MAX(B45-D45-E45,0)</f>
        <v>168468.757812527</v>
      </c>
      <c r="G45" s="39" t="n">
        <f aca="false">'Rechner &amp; Ergebnisse'!C9+INT((A45-1)/12)</f>
        <v>2028</v>
      </c>
      <c r="H45" s="34" t="b">
        <f aca="false">MOD(A45,12)&lt;&gt;0</f>
        <v>1</v>
      </c>
    </row>
    <row r="46" customFormat="false" ht="15" hidden="false" customHeight="true" outlineLevel="0" collapsed="false">
      <c r="A46" s="29" t="n">
        <v>45</v>
      </c>
      <c r="B46" s="30" t="n">
        <f aca="false">IF(F45&lt;=0,0,F45)</f>
        <v>168468.757812527</v>
      </c>
      <c r="C46" s="30" t="n">
        <f aca="false">IF(B46&lt;=0,0,B46*('Rechner &amp; Ergebnisse'!C6/100)/12)</f>
        <v>491.367210286538</v>
      </c>
      <c r="D46" s="30" t="n">
        <f aca="false">IF(B46&lt;=0,0,MIN('Rechner &amp; Ergebnisse'!C5*('Rechner &amp; Ergebnisse'!C6/100+'Rechner &amp; Ergebnisse'!C7/100)/12-C46,B46))</f>
        <v>425.299456380129</v>
      </c>
      <c r="E46" s="31" t="n">
        <v>0</v>
      </c>
      <c r="F46" s="32" t="n">
        <f aca="false">MAX(B46-D46-E46,0)</f>
        <v>168043.458356147</v>
      </c>
      <c r="G46" s="33" t="n">
        <f aca="false">'Rechner &amp; Ergebnisse'!C9+INT((A46-1)/12)</f>
        <v>2028</v>
      </c>
      <c r="H46" s="34" t="b">
        <f aca="false">MOD(A46,12)&lt;&gt;0</f>
        <v>1</v>
      </c>
    </row>
    <row r="47" customFormat="false" ht="15" hidden="false" customHeight="true" outlineLevel="0" collapsed="false">
      <c r="A47" s="35" t="n">
        <v>46</v>
      </c>
      <c r="B47" s="36" t="n">
        <f aca="false">IF(F46&lt;=0,0,F46)</f>
        <v>168043.458356147</v>
      </c>
      <c r="C47" s="36" t="n">
        <f aca="false">IF(B47&lt;=0,0,B47*('Rechner &amp; Ergebnisse'!C6/100)/12)</f>
        <v>490.126753538763</v>
      </c>
      <c r="D47" s="36" t="n">
        <f aca="false">IF(B47&lt;=0,0,MIN('Rechner &amp; Ergebnisse'!C5*('Rechner &amp; Ergebnisse'!C6/100+'Rechner &amp; Ergebnisse'!C7/100)/12-C47,B47))</f>
        <v>426.539913127904</v>
      </c>
      <c r="E47" s="37" t="n">
        <v>0</v>
      </c>
      <c r="F47" s="38" t="n">
        <f aca="false">MAX(B47-D47-E47,0)</f>
        <v>167616.918443019</v>
      </c>
      <c r="G47" s="39" t="n">
        <f aca="false">'Rechner &amp; Ergebnisse'!C9+INT((A47-1)/12)</f>
        <v>2028</v>
      </c>
      <c r="H47" s="34" t="b">
        <f aca="false">MOD(A47,12)&lt;&gt;0</f>
        <v>1</v>
      </c>
    </row>
    <row r="48" customFormat="false" ht="15" hidden="false" customHeight="true" outlineLevel="0" collapsed="false">
      <c r="A48" s="29" t="n">
        <v>47</v>
      </c>
      <c r="B48" s="30" t="n">
        <f aca="false">IF(F47&lt;=0,0,F47)</f>
        <v>167616.918443019</v>
      </c>
      <c r="C48" s="30" t="n">
        <f aca="false">IF(B48&lt;=0,0,B48*('Rechner &amp; Ergebnisse'!C6/100)/12)</f>
        <v>488.88267879214</v>
      </c>
      <c r="D48" s="30" t="n">
        <f aca="false">IF(B48&lt;=0,0,MIN('Rechner &amp; Ergebnisse'!C5*('Rechner &amp; Ergebnisse'!C6/100+'Rechner &amp; Ergebnisse'!C7/100)/12-C48,B48))</f>
        <v>427.783987874527</v>
      </c>
      <c r="E48" s="31" t="n">
        <v>0</v>
      </c>
      <c r="F48" s="32" t="n">
        <f aca="false">MAX(B48-D48-E48,0)</f>
        <v>167189.134455145</v>
      </c>
      <c r="G48" s="33" t="n">
        <f aca="false">'Rechner &amp; Ergebnisse'!C9+INT((A48-1)/12)</f>
        <v>2028</v>
      </c>
      <c r="H48" s="34" t="b">
        <f aca="false">MOD(A48,12)&lt;&gt;0</f>
        <v>1</v>
      </c>
    </row>
    <row r="49" customFormat="false" ht="15" hidden="false" customHeight="true" outlineLevel="0" collapsed="false">
      <c r="A49" s="35" t="n">
        <v>48</v>
      </c>
      <c r="B49" s="36" t="n">
        <f aca="false">IF(F48&lt;=0,0,F48)</f>
        <v>167189.134455145</v>
      </c>
      <c r="C49" s="36" t="n">
        <f aca="false">IF(B49&lt;=0,0,B49*('Rechner &amp; Ergebnisse'!C6/100)/12)</f>
        <v>487.634975494173</v>
      </c>
      <c r="D49" s="36" t="n">
        <f aca="false">IF(B49&lt;=0,0,MIN('Rechner &amp; Ergebnisse'!C5*('Rechner &amp; Ergebnisse'!C6/100+'Rechner &amp; Ergebnisse'!C7/100)/12-C49,B49))</f>
        <v>429.031691172494</v>
      </c>
      <c r="E49" s="40" t="n">
        <f aca="false">IF(B49&lt;=0,0,MIN('Rechner &amp; Ergebnisse'!C8,MAX(B49-D49,0)))</f>
        <v>5000</v>
      </c>
      <c r="F49" s="38" t="n">
        <f aca="false">MAX(B49-D49-E49,0)</f>
        <v>161760.102763972</v>
      </c>
      <c r="G49" s="39" t="n">
        <f aca="false">'Rechner &amp; Ergebnisse'!C9+INT((A49-1)/12)</f>
        <v>2028</v>
      </c>
      <c r="H49" s="34" t="b">
        <f aca="false">MOD(A49,12)&lt;&gt;0</f>
        <v>0</v>
      </c>
    </row>
    <row r="50" customFormat="false" ht="15" hidden="false" customHeight="true" outlineLevel="0" collapsed="false">
      <c r="A50" s="29" t="n">
        <v>49</v>
      </c>
      <c r="B50" s="30" t="n">
        <f aca="false">IF(F49&lt;=0,0,F49)</f>
        <v>161760.102763972</v>
      </c>
      <c r="C50" s="30" t="n">
        <f aca="false">IF(B50&lt;=0,0,B50*('Rechner &amp; Ergebnisse'!C6/100)/12)</f>
        <v>471.800299728253</v>
      </c>
      <c r="D50" s="30" t="n">
        <f aca="false">IF(B50&lt;=0,0,MIN('Rechner &amp; Ergebnisse'!C5*('Rechner &amp; Ergebnisse'!C6/100+'Rechner &amp; Ergebnisse'!C7/100)/12-C50,B50))</f>
        <v>444.866366938414</v>
      </c>
      <c r="E50" s="31" t="n">
        <v>0</v>
      </c>
      <c r="F50" s="32" t="n">
        <f aca="false">MAX(B50-D50-E50,0)</f>
        <v>161315.236397034</v>
      </c>
      <c r="G50" s="33" t="n">
        <f aca="false">'Rechner &amp; Ergebnisse'!C9+INT((A50-1)/12)</f>
        <v>2029</v>
      </c>
      <c r="H50" s="34" t="b">
        <f aca="false">MOD(A50,12)&lt;&gt;0</f>
        <v>1</v>
      </c>
    </row>
    <row r="51" customFormat="false" ht="15" hidden="false" customHeight="true" outlineLevel="0" collapsed="false">
      <c r="A51" s="35" t="n">
        <v>50</v>
      </c>
      <c r="B51" s="36" t="n">
        <f aca="false">IF(F50&lt;=0,0,F50)</f>
        <v>161315.236397034</v>
      </c>
      <c r="C51" s="36" t="n">
        <f aca="false">IF(B51&lt;=0,0,B51*('Rechner &amp; Ergebnisse'!C6/100)/12)</f>
        <v>470.502772824683</v>
      </c>
      <c r="D51" s="36" t="n">
        <f aca="false">IF(B51&lt;=0,0,MIN('Rechner &amp; Ergebnisse'!C5*('Rechner &amp; Ergebnisse'!C6/100+'Rechner &amp; Ergebnisse'!C7/100)/12-C51,B51))</f>
        <v>446.163893841984</v>
      </c>
      <c r="E51" s="37" t="n">
        <v>0</v>
      </c>
      <c r="F51" s="38" t="n">
        <f aca="false">MAX(B51-D51-E51,0)</f>
        <v>160869.072503192</v>
      </c>
      <c r="G51" s="39" t="n">
        <f aca="false">'Rechner &amp; Ergebnisse'!C9+INT((A51-1)/12)</f>
        <v>2029</v>
      </c>
      <c r="H51" s="34" t="b">
        <f aca="false">MOD(A51,12)&lt;&gt;0</f>
        <v>1</v>
      </c>
    </row>
    <row r="52" customFormat="false" ht="15" hidden="false" customHeight="true" outlineLevel="0" collapsed="false">
      <c r="A52" s="29" t="n">
        <v>51</v>
      </c>
      <c r="B52" s="30" t="n">
        <f aca="false">IF(F51&lt;=0,0,F51)</f>
        <v>160869.072503192</v>
      </c>
      <c r="C52" s="30" t="n">
        <f aca="false">IF(B52&lt;=0,0,B52*('Rechner &amp; Ergebnisse'!C6/100)/12)</f>
        <v>469.201461467643</v>
      </c>
      <c r="D52" s="30" t="n">
        <f aca="false">IF(B52&lt;=0,0,MIN('Rechner &amp; Ergebnisse'!C5*('Rechner &amp; Ergebnisse'!C6/100+'Rechner &amp; Ergebnisse'!C7/100)/12-C52,B52))</f>
        <v>447.465205199024</v>
      </c>
      <c r="E52" s="31" t="n">
        <v>0</v>
      </c>
      <c r="F52" s="32" t="n">
        <f aca="false">MAX(B52-D52-E52,0)</f>
        <v>160421.607297993</v>
      </c>
      <c r="G52" s="33" t="n">
        <f aca="false">'Rechner &amp; Ergebnisse'!C9+INT((A52-1)/12)</f>
        <v>2029</v>
      </c>
      <c r="H52" s="34" t="b">
        <f aca="false">MOD(A52,12)&lt;&gt;0</f>
        <v>1</v>
      </c>
    </row>
    <row r="53" customFormat="false" ht="15" hidden="false" customHeight="true" outlineLevel="0" collapsed="false">
      <c r="A53" s="35" t="n">
        <v>52</v>
      </c>
      <c r="B53" s="36" t="n">
        <f aca="false">IF(F52&lt;=0,0,F52)</f>
        <v>160421.607297993</v>
      </c>
      <c r="C53" s="36" t="n">
        <f aca="false">IF(B53&lt;=0,0,B53*('Rechner &amp; Ergebnisse'!C6/100)/12)</f>
        <v>467.896354619146</v>
      </c>
      <c r="D53" s="36" t="n">
        <f aca="false">IF(B53&lt;=0,0,MIN('Rechner &amp; Ergebnisse'!C5*('Rechner &amp; Ergebnisse'!C6/100+'Rechner &amp; Ergebnisse'!C7/100)/12-C53,B53))</f>
        <v>448.770312047521</v>
      </c>
      <c r="E53" s="37" t="n">
        <v>0</v>
      </c>
      <c r="F53" s="38" t="n">
        <f aca="false">MAX(B53-D53-E53,0)</f>
        <v>159972.836985945</v>
      </c>
      <c r="G53" s="39" t="n">
        <f aca="false">'Rechner &amp; Ergebnisse'!C9+INT((A53-1)/12)</f>
        <v>2029</v>
      </c>
      <c r="H53" s="34" t="b">
        <f aca="false">MOD(A53,12)&lt;&gt;0</f>
        <v>1</v>
      </c>
    </row>
    <row r="54" customFormat="false" ht="15" hidden="false" customHeight="true" outlineLevel="0" collapsed="false">
      <c r="A54" s="29" t="n">
        <v>53</v>
      </c>
      <c r="B54" s="30" t="n">
        <f aca="false">IF(F53&lt;=0,0,F53)</f>
        <v>159972.836985945</v>
      </c>
      <c r="C54" s="30" t="n">
        <f aca="false">IF(B54&lt;=0,0,B54*('Rechner &amp; Ergebnisse'!C6/100)/12)</f>
        <v>466.587441209007</v>
      </c>
      <c r="D54" s="30" t="n">
        <f aca="false">IF(B54&lt;=0,0,MIN('Rechner &amp; Ergebnisse'!C5*('Rechner &amp; Ergebnisse'!C6/100+'Rechner &amp; Ergebnisse'!C7/100)/12-C54,B54))</f>
        <v>450.079225457659</v>
      </c>
      <c r="E54" s="31" t="n">
        <v>0</v>
      </c>
      <c r="F54" s="32" t="n">
        <f aca="false">MAX(B54-D54-E54,0)</f>
        <v>159522.757760488</v>
      </c>
      <c r="G54" s="33" t="n">
        <f aca="false">'Rechner &amp; Ergebnisse'!C9+INT((A54-1)/12)</f>
        <v>2029</v>
      </c>
      <c r="H54" s="34" t="b">
        <f aca="false">MOD(A54,12)&lt;&gt;0</f>
        <v>1</v>
      </c>
    </row>
    <row r="55" customFormat="false" ht="15" hidden="false" customHeight="true" outlineLevel="0" collapsed="false">
      <c r="A55" s="35" t="n">
        <v>54</v>
      </c>
      <c r="B55" s="36" t="n">
        <f aca="false">IF(F54&lt;=0,0,F54)</f>
        <v>159522.757760488</v>
      </c>
      <c r="C55" s="36" t="n">
        <f aca="false">IF(B55&lt;=0,0,B55*('Rechner &amp; Ergebnisse'!C6/100)/12)</f>
        <v>465.274710134756</v>
      </c>
      <c r="D55" s="36" t="n">
        <f aca="false">IF(B55&lt;=0,0,MIN('Rechner &amp; Ergebnisse'!C5*('Rechner &amp; Ergebnisse'!C6/100+'Rechner &amp; Ergebnisse'!C7/100)/12-C55,B55))</f>
        <v>451.391956531911</v>
      </c>
      <c r="E55" s="37" t="n">
        <v>0</v>
      </c>
      <c r="F55" s="38" t="n">
        <f aca="false">MAX(B55-D55-E55,0)</f>
        <v>159071.365803956</v>
      </c>
      <c r="G55" s="39" t="n">
        <f aca="false">'Rechner &amp; Ergebnisse'!C9+INT((A55-1)/12)</f>
        <v>2029</v>
      </c>
      <c r="H55" s="34" t="b">
        <f aca="false">MOD(A55,12)&lt;&gt;0</f>
        <v>1</v>
      </c>
    </row>
    <row r="56" customFormat="false" ht="15" hidden="false" customHeight="true" outlineLevel="0" collapsed="false">
      <c r="A56" s="29" t="n">
        <v>55</v>
      </c>
      <c r="B56" s="30" t="n">
        <f aca="false">IF(F55&lt;=0,0,F55)</f>
        <v>159071.365803956</v>
      </c>
      <c r="C56" s="30" t="n">
        <f aca="false">IF(B56&lt;=0,0,B56*('Rechner &amp; Ergebnisse'!C6/100)/12)</f>
        <v>463.958150261538</v>
      </c>
      <c r="D56" s="30" t="n">
        <f aca="false">IF(B56&lt;=0,0,MIN('Rechner &amp; Ergebnisse'!C5*('Rechner &amp; Ergebnisse'!C6/100+'Rechner &amp; Ergebnisse'!C7/100)/12-C56,B56))</f>
        <v>452.708516405129</v>
      </c>
      <c r="E56" s="31" t="n">
        <v>0</v>
      </c>
      <c r="F56" s="32" t="n">
        <f aca="false">MAX(B56-D56-E56,0)</f>
        <v>158618.657287551</v>
      </c>
      <c r="G56" s="33" t="n">
        <f aca="false">'Rechner &amp; Ergebnisse'!C9+INT((A56-1)/12)</f>
        <v>2029</v>
      </c>
      <c r="H56" s="34" t="b">
        <f aca="false">MOD(A56,12)&lt;&gt;0</f>
        <v>1</v>
      </c>
    </row>
    <row r="57" customFormat="false" ht="15" hidden="false" customHeight="true" outlineLevel="0" collapsed="false">
      <c r="A57" s="35" t="n">
        <v>56</v>
      </c>
      <c r="B57" s="36" t="n">
        <f aca="false">IF(F56&lt;=0,0,F56)</f>
        <v>158618.657287551</v>
      </c>
      <c r="C57" s="36" t="n">
        <f aca="false">IF(B57&lt;=0,0,B57*('Rechner &amp; Ergebnisse'!C6/100)/12)</f>
        <v>462.637750422023</v>
      </c>
      <c r="D57" s="36" t="n">
        <f aca="false">IF(B57&lt;=0,0,MIN('Rechner &amp; Ergebnisse'!C5*('Rechner &amp; Ergebnisse'!C6/100+'Rechner &amp; Ergebnisse'!C7/100)/12-C57,B57))</f>
        <v>454.028916244644</v>
      </c>
      <c r="E57" s="37" t="n">
        <v>0</v>
      </c>
      <c r="F57" s="38" t="n">
        <f aca="false">MAX(B57-D57-E57,0)</f>
        <v>158164.628371306</v>
      </c>
      <c r="G57" s="39" t="n">
        <f aca="false">'Rechner &amp; Ergebnisse'!C9+INT((A57-1)/12)</f>
        <v>2029</v>
      </c>
      <c r="H57" s="34" t="b">
        <f aca="false">MOD(A57,12)&lt;&gt;0</f>
        <v>1</v>
      </c>
    </row>
    <row r="58" customFormat="false" ht="15" hidden="false" customHeight="true" outlineLevel="0" collapsed="false">
      <c r="A58" s="29" t="n">
        <v>57</v>
      </c>
      <c r="B58" s="30" t="n">
        <f aca="false">IF(F57&lt;=0,0,F57)</f>
        <v>158164.628371306</v>
      </c>
      <c r="C58" s="30" t="n">
        <f aca="false">IF(B58&lt;=0,0,B58*('Rechner &amp; Ergebnisse'!C6/100)/12)</f>
        <v>461.313499416309</v>
      </c>
      <c r="D58" s="30" t="n">
        <f aca="false">IF(B58&lt;=0,0,MIN('Rechner &amp; Ergebnisse'!C5*('Rechner &amp; Ergebnisse'!C6/100+'Rechner &amp; Ergebnisse'!C7/100)/12-C58,B58))</f>
        <v>455.353167250357</v>
      </c>
      <c r="E58" s="31" t="n">
        <v>0</v>
      </c>
      <c r="F58" s="32" t="n">
        <f aca="false">MAX(B58-D58-E58,0)</f>
        <v>157709.275204056</v>
      </c>
      <c r="G58" s="33" t="n">
        <f aca="false">'Rechner &amp; Ergebnisse'!C9+INT((A58-1)/12)</f>
        <v>2029</v>
      </c>
      <c r="H58" s="34" t="b">
        <f aca="false">MOD(A58,12)&lt;&gt;0</f>
        <v>1</v>
      </c>
    </row>
    <row r="59" customFormat="false" ht="15" hidden="false" customHeight="true" outlineLevel="0" collapsed="false">
      <c r="A59" s="35" t="n">
        <v>58</v>
      </c>
      <c r="B59" s="36" t="n">
        <f aca="false">IF(F58&lt;=0,0,F58)</f>
        <v>157709.275204056</v>
      </c>
      <c r="C59" s="36" t="n">
        <f aca="false">IF(B59&lt;=0,0,B59*('Rechner &amp; Ergebnisse'!C6/100)/12)</f>
        <v>459.985386011829</v>
      </c>
      <c r="D59" s="36" t="n">
        <f aca="false">IF(B59&lt;=0,0,MIN('Rechner &amp; Ergebnisse'!C5*('Rechner &amp; Ergebnisse'!C6/100+'Rechner &amp; Ergebnisse'!C7/100)/12-C59,B59))</f>
        <v>456.681280654838</v>
      </c>
      <c r="E59" s="37" t="n">
        <v>0</v>
      </c>
      <c r="F59" s="38" t="n">
        <f aca="false">MAX(B59-D59-E59,0)</f>
        <v>157252.593923401</v>
      </c>
      <c r="G59" s="39" t="n">
        <f aca="false">'Rechner &amp; Ergebnisse'!C9+INT((A59-1)/12)</f>
        <v>2029</v>
      </c>
      <c r="H59" s="34" t="b">
        <f aca="false">MOD(A59,12)&lt;&gt;0</f>
        <v>1</v>
      </c>
    </row>
    <row r="60" customFormat="false" ht="15" hidden="false" customHeight="true" outlineLevel="0" collapsed="false">
      <c r="A60" s="29" t="n">
        <v>59</v>
      </c>
      <c r="B60" s="30" t="n">
        <f aca="false">IF(F59&lt;=0,0,F59)</f>
        <v>157252.593923401</v>
      </c>
      <c r="C60" s="30" t="n">
        <f aca="false">IF(B60&lt;=0,0,B60*('Rechner &amp; Ergebnisse'!C6/100)/12)</f>
        <v>458.653398943253</v>
      </c>
      <c r="D60" s="30" t="n">
        <f aca="false">IF(B60&lt;=0,0,MIN('Rechner &amp; Ergebnisse'!C5*('Rechner &amp; Ergebnisse'!C6/100+'Rechner &amp; Ergebnisse'!C7/100)/12-C60,B60))</f>
        <v>458.013267723414</v>
      </c>
      <c r="E60" s="31" t="n">
        <v>0</v>
      </c>
      <c r="F60" s="32" t="n">
        <f aca="false">MAX(B60-D60-E60,0)</f>
        <v>156794.580655677</v>
      </c>
      <c r="G60" s="33" t="n">
        <f aca="false">'Rechner &amp; Ergebnisse'!C9+INT((A60-1)/12)</f>
        <v>2029</v>
      </c>
      <c r="H60" s="34" t="b">
        <f aca="false">MOD(A60,12)&lt;&gt;0</f>
        <v>1</v>
      </c>
    </row>
    <row r="61" customFormat="false" ht="15" hidden="false" customHeight="true" outlineLevel="0" collapsed="false">
      <c r="A61" s="35" t="n">
        <v>60</v>
      </c>
      <c r="B61" s="36" t="n">
        <f aca="false">IF(F60&lt;=0,0,F60)</f>
        <v>156794.580655677</v>
      </c>
      <c r="C61" s="36" t="n">
        <f aca="false">IF(B61&lt;=0,0,B61*('Rechner &amp; Ergebnisse'!C6/100)/12)</f>
        <v>457.317526912393</v>
      </c>
      <c r="D61" s="36" t="n">
        <f aca="false">IF(B61&lt;=0,0,MIN('Rechner &amp; Ergebnisse'!C5*('Rechner &amp; Ergebnisse'!C6/100+'Rechner &amp; Ergebnisse'!C7/100)/12-C61,B61))</f>
        <v>459.349139754274</v>
      </c>
      <c r="E61" s="40" t="n">
        <f aca="false">IF(B61&lt;=0,0,MIN('Rechner &amp; Ergebnisse'!C8,MAX(B61-D61,0)))</f>
        <v>5000</v>
      </c>
      <c r="F61" s="38" t="n">
        <f aca="false">MAX(B61-D61-E61,0)</f>
        <v>151335.231515923</v>
      </c>
      <c r="G61" s="39" t="n">
        <f aca="false">'Rechner &amp; Ergebnisse'!C9+INT((A61-1)/12)</f>
        <v>2029</v>
      </c>
      <c r="H61" s="34" t="b">
        <f aca="false">MOD(A61,12)&lt;&gt;0</f>
        <v>0</v>
      </c>
    </row>
    <row r="62" customFormat="false" ht="15" hidden="false" customHeight="true" outlineLevel="0" collapsed="false">
      <c r="A62" s="29" t="n">
        <v>61</v>
      </c>
      <c r="B62" s="30" t="n">
        <f aca="false">IF(F61&lt;=0,0,F61)</f>
        <v>151335.231515923</v>
      </c>
      <c r="C62" s="30" t="n">
        <f aca="false">IF(B62&lt;=0,0,B62*('Rechner &amp; Ergebnisse'!C6/100)/12)</f>
        <v>441.394425254776</v>
      </c>
      <c r="D62" s="30" t="n">
        <f aca="false">IF(B62&lt;=0,0,MIN('Rechner &amp; Ergebnisse'!C5*('Rechner &amp; Ergebnisse'!C6/100+'Rechner &amp; Ergebnisse'!C7/100)/12-C62,B62))</f>
        <v>475.272241411891</v>
      </c>
      <c r="E62" s="31" t="n">
        <v>0</v>
      </c>
      <c r="F62" s="32" t="n">
        <f aca="false">MAX(B62-D62-E62,0)</f>
        <v>150859.959274511</v>
      </c>
      <c r="G62" s="33" t="n">
        <f aca="false">'Rechner &amp; Ergebnisse'!C9+INT((A62-1)/12)</f>
        <v>2030</v>
      </c>
      <c r="H62" s="34" t="b">
        <f aca="false">MOD(A62,12)&lt;&gt;0</f>
        <v>1</v>
      </c>
    </row>
    <row r="63" customFormat="false" ht="15" hidden="false" customHeight="true" outlineLevel="0" collapsed="false">
      <c r="A63" s="35" t="n">
        <v>62</v>
      </c>
      <c r="B63" s="36" t="n">
        <f aca="false">IF(F62&lt;=0,0,F62)</f>
        <v>150859.959274511</v>
      </c>
      <c r="C63" s="36" t="n">
        <f aca="false">IF(B63&lt;=0,0,B63*('Rechner &amp; Ergebnisse'!C6/100)/12)</f>
        <v>440.008214550658</v>
      </c>
      <c r="D63" s="36" t="n">
        <f aca="false">IF(B63&lt;=0,0,MIN('Rechner &amp; Ergebnisse'!C5*('Rechner &amp; Ergebnisse'!C6/100+'Rechner &amp; Ergebnisse'!C7/100)/12-C63,B63))</f>
        <v>476.658452116009</v>
      </c>
      <c r="E63" s="37" t="n">
        <v>0</v>
      </c>
      <c r="F63" s="38" t="n">
        <f aca="false">MAX(B63-D63-E63,0)</f>
        <v>150383.300822395</v>
      </c>
      <c r="G63" s="39" t="n">
        <f aca="false">'Rechner &amp; Ergebnisse'!C9+INT((A63-1)/12)</f>
        <v>2030</v>
      </c>
      <c r="H63" s="34" t="b">
        <f aca="false">MOD(A63,12)&lt;&gt;0</f>
        <v>1</v>
      </c>
    </row>
    <row r="64" customFormat="false" ht="15" hidden="false" customHeight="true" outlineLevel="0" collapsed="false">
      <c r="A64" s="29" t="n">
        <v>63</v>
      </c>
      <c r="B64" s="30" t="n">
        <f aca="false">IF(F63&lt;=0,0,F63)</f>
        <v>150383.300822395</v>
      </c>
      <c r="C64" s="30" t="n">
        <f aca="false">IF(B64&lt;=0,0,B64*('Rechner &amp; Ergebnisse'!C6/100)/12)</f>
        <v>438.617960731986</v>
      </c>
      <c r="D64" s="30" t="n">
        <f aca="false">IF(B64&lt;=0,0,MIN('Rechner &amp; Ergebnisse'!C5*('Rechner &amp; Ergebnisse'!C6/100+'Rechner &amp; Ergebnisse'!C7/100)/12-C64,B64))</f>
        <v>478.048705934681</v>
      </c>
      <c r="E64" s="31" t="n">
        <v>0</v>
      </c>
      <c r="F64" s="32" t="n">
        <f aca="false">MAX(B64-D64-E64,0)</f>
        <v>149905.252116461</v>
      </c>
      <c r="G64" s="33" t="n">
        <f aca="false">'Rechner &amp; Ergebnisse'!C9+INT((A64-1)/12)</f>
        <v>2030</v>
      </c>
      <c r="H64" s="34" t="b">
        <f aca="false">MOD(A64,12)&lt;&gt;0</f>
        <v>1</v>
      </c>
    </row>
    <row r="65" customFormat="false" ht="15" hidden="false" customHeight="true" outlineLevel="0" collapsed="false">
      <c r="A65" s="35" t="n">
        <v>64</v>
      </c>
      <c r="B65" s="36" t="n">
        <f aca="false">IF(F64&lt;=0,0,F64)</f>
        <v>149905.252116461</v>
      </c>
      <c r="C65" s="36" t="n">
        <f aca="false">IF(B65&lt;=0,0,B65*('Rechner &amp; Ergebnisse'!C6/100)/12)</f>
        <v>437.223652006343</v>
      </c>
      <c r="D65" s="36" t="n">
        <f aca="false">IF(B65&lt;=0,0,MIN('Rechner &amp; Ergebnisse'!C5*('Rechner &amp; Ergebnisse'!C6/100+'Rechner &amp; Ergebnisse'!C7/100)/12-C65,B65))</f>
        <v>479.443014660323</v>
      </c>
      <c r="E65" s="37" t="n">
        <v>0</v>
      </c>
      <c r="F65" s="38" t="n">
        <f aca="false">MAX(B65-D65-E65,0)</f>
        <v>149425.8091018</v>
      </c>
      <c r="G65" s="39" t="n">
        <f aca="false">'Rechner &amp; Ergebnisse'!C9+INT((A65-1)/12)</f>
        <v>2030</v>
      </c>
      <c r="H65" s="34" t="b">
        <f aca="false">MOD(A65,12)&lt;&gt;0</f>
        <v>1</v>
      </c>
    </row>
    <row r="66" customFormat="false" ht="15" hidden="false" customHeight="true" outlineLevel="0" collapsed="false">
      <c r="A66" s="29" t="n">
        <v>65</v>
      </c>
      <c r="B66" s="30" t="n">
        <f aca="false">IF(F65&lt;=0,0,F65)</f>
        <v>149425.8091018</v>
      </c>
      <c r="C66" s="30" t="n">
        <f aca="false">IF(B66&lt;=0,0,B66*('Rechner &amp; Ergebnisse'!C6/100)/12)</f>
        <v>435.825276546917</v>
      </c>
      <c r="D66" s="30" t="n">
        <f aca="false">IF(B66&lt;=0,0,MIN('Rechner &amp; Ergebnisse'!C5*('Rechner &amp; Ergebnisse'!C6/100+'Rechner &amp; Ergebnisse'!C7/100)/12-C66,B66))</f>
        <v>480.841390119749</v>
      </c>
      <c r="E66" s="31" t="n">
        <v>0</v>
      </c>
      <c r="F66" s="32" t="n">
        <f aca="false">MAX(B66-D66-E66,0)</f>
        <v>148944.967711681</v>
      </c>
      <c r="G66" s="33" t="n">
        <f aca="false">'Rechner &amp; Ergebnisse'!C9+INT((A66-1)/12)</f>
        <v>2030</v>
      </c>
      <c r="H66" s="34" t="b">
        <f aca="false">MOD(A66,12)&lt;&gt;0</f>
        <v>1</v>
      </c>
    </row>
    <row r="67" customFormat="false" ht="15" hidden="false" customHeight="true" outlineLevel="0" collapsed="false">
      <c r="A67" s="35" t="n">
        <v>66</v>
      </c>
      <c r="B67" s="36" t="n">
        <f aca="false">IF(F66&lt;=0,0,F66)</f>
        <v>148944.967711681</v>
      </c>
      <c r="C67" s="36" t="n">
        <f aca="false">IF(B67&lt;=0,0,B67*('Rechner &amp; Ergebnisse'!C6/100)/12)</f>
        <v>434.422822492402</v>
      </c>
      <c r="D67" s="36" t="n">
        <f aca="false">IF(B67&lt;=0,0,MIN('Rechner &amp; Ergebnisse'!C5*('Rechner &amp; Ergebnisse'!C6/100+'Rechner &amp; Ergebnisse'!C7/100)/12-C67,B67))</f>
        <v>482.243844174265</v>
      </c>
      <c r="E67" s="37" t="n">
        <v>0</v>
      </c>
      <c r="F67" s="38" t="n">
        <f aca="false">MAX(B67-D67-E67,0)</f>
        <v>148462.723867506</v>
      </c>
      <c r="G67" s="39" t="n">
        <f aca="false">'Rechner &amp; Ergebnisse'!C9+INT((A67-1)/12)</f>
        <v>2030</v>
      </c>
      <c r="H67" s="34" t="b">
        <f aca="false">MOD(A67,12)&lt;&gt;0</f>
        <v>1</v>
      </c>
    </row>
    <row r="68" customFormat="false" ht="15" hidden="false" customHeight="true" outlineLevel="0" collapsed="false">
      <c r="A68" s="29" t="n">
        <v>67</v>
      </c>
      <c r="B68" s="30" t="n">
        <f aca="false">IF(F67&lt;=0,0,F67)</f>
        <v>148462.723867506</v>
      </c>
      <c r="C68" s="30" t="n">
        <f aca="false">IF(B68&lt;=0,0,B68*('Rechner &amp; Ergebnisse'!C6/100)/12)</f>
        <v>433.016277946893</v>
      </c>
      <c r="D68" s="30" t="n">
        <f aca="false">IF(B68&lt;=0,0,MIN('Rechner &amp; Ergebnisse'!C5*('Rechner &amp; Ergebnisse'!C6/100+'Rechner &amp; Ergebnisse'!C7/100)/12-C68,B68))</f>
        <v>483.650388719774</v>
      </c>
      <c r="E68" s="31" t="n">
        <v>0</v>
      </c>
      <c r="F68" s="32" t="n">
        <f aca="false">MAX(B68-D68-E68,0)</f>
        <v>147979.073478786</v>
      </c>
      <c r="G68" s="33" t="n">
        <f aca="false">'Rechner &amp; Ergebnisse'!C9+INT((A68-1)/12)</f>
        <v>2030</v>
      </c>
      <c r="H68" s="34" t="b">
        <f aca="false">MOD(A68,12)&lt;&gt;0</f>
        <v>1</v>
      </c>
    </row>
    <row r="69" customFormat="false" ht="15" hidden="false" customHeight="true" outlineLevel="0" collapsed="false">
      <c r="A69" s="35" t="n">
        <v>68</v>
      </c>
      <c r="B69" s="36" t="n">
        <f aca="false">IF(F68&lt;=0,0,F68)</f>
        <v>147979.073478786</v>
      </c>
      <c r="C69" s="36" t="n">
        <f aca="false">IF(B69&lt;=0,0,B69*('Rechner &amp; Ergebnisse'!C6/100)/12)</f>
        <v>431.605630979794</v>
      </c>
      <c r="D69" s="36" t="n">
        <f aca="false">IF(B69&lt;=0,0,MIN('Rechner &amp; Ergebnisse'!C5*('Rechner &amp; Ergebnisse'!C6/100+'Rechner &amp; Ergebnisse'!C7/100)/12-C69,B69))</f>
        <v>485.061035686873</v>
      </c>
      <c r="E69" s="37" t="n">
        <v>0</v>
      </c>
      <c r="F69" s="38" t="n">
        <f aca="false">MAX(B69-D69-E69,0)</f>
        <v>147494.0124431</v>
      </c>
      <c r="G69" s="39" t="n">
        <f aca="false">'Rechner &amp; Ergebnisse'!C9+INT((A69-1)/12)</f>
        <v>2030</v>
      </c>
      <c r="H69" s="34" t="b">
        <f aca="false">MOD(A69,12)&lt;&gt;0</f>
        <v>1</v>
      </c>
    </row>
    <row r="70" customFormat="false" ht="15" hidden="false" customHeight="true" outlineLevel="0" collapsed="false">
      <c r="A70" s="29" t="n">
        <v>69</v>
      </c>
      <c r="B70" s="30" t="n">
        <f aca="false">IF(F69&lt;=0,0,F69)</f>
        <v>147494.0124431</v>
      </c>
      <c r="C70" s="30" t="n">
        <f aca="false">IF(B70&lt;=0,0,B70*('Rechner &amp; Ergebnisse'!C6/100)/12)</f>
        <v>430.190869625707</v>
      </c>
      <c r="D70" s="30" t="n">
        <f aca="false">IF(B70&lt;=0,0,MIN('Rechner &amp; Ergebnisse'!C5*('Rechner &amp; Ergebnisse'!C6/100+'Rechner &amp; Ergebnisse'!C7/100)/12-C70,B70))</f>
        <v>486.47579704096</v>
      </c>
      <c r="E70" s="31" t="n">
        <v>0</v>
      </c>
      <c r="F70" s="32" t="n">
        <f aca="false">MAX(B70-D70-E70,0)</f>
        <v>147007.536646059</v>
      </c>
      <c r="G70" s="33" t="n">
        <f aca="false">'Rechner &amp; Ergebnisse'!C9+INT((A70-1)/12)</f>
        <v>2030</v>
      </c>
      <c r="H70" s="34" t="b">
        <f aca="false">MOD(A70,12)&lt;&gt;0</f>
        <v>1</v>
      </c>
    </row>
    <row r="71" customFormat="false" ht="15" hidden="false" customHeight="true" outlineLevel="0" collapsed="false">
      <c r="A71" s="35" t="n">
        <v>70</v>
      </c>
      <c r="B71" s="36" t="n">
        <f aca="false">IF(F70&lt;=0,0,F70)</f>
        <v>147007.536646059</v>
      </c>
      <c r="C71" s="36" t="n">
        <f aca="false">IF(B71&lt;=0,0,B71*('Rechner &amp; Ergebnisse'!C6/100)/12)</f>
        <v>428.771981884338</v>
      </c>
      <c r="D71" s="36" t="n">
        <f aca="false">IF(B71&lt;=0,0,MIN('Rechner &amp; Ergebnisse'!C5*('Rechner &amp; Ergebnisse'!C6/100+'Rechner &amp; Ergebnisse'!C7/100)/12-C71,B71))</f>
        <v>487.894684782329</v>
      </c>
      <c r="E71" s="37" t="n">
        <v>0</v>
      </c>
      <c r="F71" s="38" t="n">
        <f aca="false">MAX(B71-D71-E71,0)</f>
        <v>146519.641961276</v>
      </c>
      <c r="G71" s="39" t="n">
        <f aca="false">'Rechner &amp; Ergebnisse'!C9+INT((A71-1)/12)</f>
        <v>2030</v>
      </c>
      <c r="H71" s="34" t="b">
        <f aca="false">MOD(A71,12)&lt;&gt;0</f>
        <v>1</v>
      </c>
    </row>
    <row r="72" customFormat="false" ht="15" hidden="false" customHeight="true" outlineLevel="0" collapsed="false">
      <c r="A72" s="29" t="n">
        <v>71</v>
      </c>
      <c r="B72" s="30" t="n">
        <f aca="false">IF(F71&lt;=0,0,F71)</f>
        <v>146519.641961276</v>
      </c>
      <c r="C72" s="30" t="n">
        <f aca="false">IF(B72&lt;=0,0,B72*('Rechner &amp; Ergebnisse'!C6/100)/12)</f>
        <v>427.348955720389</v>
      </c>
      <c r="D72" s="30" t="n">
        <f aca="false">IF(B72&lt;=0,0,MIN('Rechner &amp; Ergebnisse'!C5*('Rechner &amp; Ergebnisse'!C6/100+'Rechner &amp; Ergebnisse'!C7/100)/12-C72,B72))</f>
        <v>489.317710946278</v>
      </c>
      <c r="E72" s="31" t="n">
        <v>0</v>
      </c>
      <c r="F72" s="32" t="n">
        <f aca="false">MAX(B72-D72-E72,0)</f>
        <v>146030.32425033</v>
      </c>
      <c r="G72" s="33" t="n">
        <f aca="false">'Rechner &amp; Ergebnisse'!C9+INT((A72-1)/12)</f>
        <v>2030</v>
      </c>
      <c r="H72" s="34" t="b">
        <f aca="false">MOD(A72,12)&lt;&gt;0</f>
        <v>1</v>
      </c>
    </row>
    <row r="73" customFormat="false" ht="15" hidden="false" customHeight="true" outlineLevel="0" collapsed="false">
      <c r="A73" s="35" t="n">
        <v>72</v>
      </c>
      <c r="B73" s="36" t="n">
        <f aca="false">IF(F72&lt;=0,0,F72)</f>
        <v>146030.32425033</v>
      </c>
      <c r="C73" s="36" t="n">
        <f aca="false">IF(B73&lt;=0,0,B73*('Rechner &amp; Ergebnisse'!C6/100)/12)</f>
        <v>425.921779063463</v>
      </c>
      <c r="D73" s="36" t="n">
        <f aca="false">IF(B73&lt;=0,0,MIN('Rechner &amp; Ergebnisse'!C5*('Rechner &amp; Ergebnisse'!C6/100+'Rechner &amp; Ergebnisse'!C7/100)/12-C73,B73))</f>
        <v>490.744887603204</v>
      </c>
      <c r="E73" s="40" t="n">
        <f aca="false">IF(B73&lt;=0,0,MIN('Rechner &amp; Ergebnisse'!C8,MAX(B73-D73,0)))</f>
        <v>5000</v>
      </c>
      <c r="F73" s="38" t="n">
        <f aca="false">MAX(B73-D73-E73,0)</f>
        <v>140539.579362727</v>
      </c>
      <c r="G73" s="39" t="n">
        <f aca="false">'Rechner &amp; Ergebnisse'!C9+INT((A73-1)/12)</f>
        <v>2030</v>
      </c>
      <c r="H73" s="34" t="b">
        <f aca="false">MOD(A73,12)&lt;&gt;0</f>
        <v>0</v>
      </c>
    </row>
    <row r="74" customFormat="false" ht="15" hidden="false" customHeight="true" outlineLevel="0" collapsed="false">
      <c r="A74" s="29" t="n">
        <v>73</v>
      </c>
      <c r="B74" s="30" t="n">
        <f aca="false">IF(F73&lt;=0,0,F73)</f>
        <v>140539.579362727</v>
      </c>
      <c r="C74" s="30" t="n">
        <f aca="false">IF(B74&lt;=0,0,B74*('Rechner &amp; Ergebnisse'!C6/100)/12)</f>
        <v>409.90710647462</v>
      </c>
      <c r="D74" s="30" t="n">
        <f aca="false">IF(B74&lt;=0,0,MIN('Rechner &amp; Ergebnisse'!C5*('Rechner &amp; Ergebnisse'!C6/100+'Rechner &amp; Ergebnisse'!C7/100)/12-C74,B74))</f>
        <v>506.759560192047</v>
      </c>
      <c r="E74" s="31" t="n">
        <v>0</v>
      </c>
      <c r="F74" s="32" t="n">
        <f aca="false">MAX(B74-D74-E74,0)</f>
        <v>140032.819802535</v>
      </c>
      <c r="G74" s="33" t="n">
        <f aca="false">'Rechner &amp; Ergebnisse'!C9+INT((A74-1)/12)</f>
        <v>2031</v>
      </c>
      <c r="H74" s="34" t="b">
        <f aca="false">MOD(A74,12)&lt;&gt;0</f>
        <v>1</v>
      </c>
    </row>
    <row r="75" customFormat="false" ht="15" hidden="false" customHeight="true" outlineLevel="0" collapsed="false">
      <c r="A75" s="35" t="n">
        <v>74</v>
      </c>
      <c r="B75" s="36" t="n">
        <f aca="false">IF(F74&lt;=0,0,F74)</f>
        <v>140032.819802535</v>
      </c>
      <c r="C75" s="36" t="n">
        <f aca="false">IF(B75&lt;=0,0,B75*('Rechner &amp; Ergebnisse'!C6/100)/12)</f>
        <v>408.429057757393</v>
      </c>
      <c r="D75" s="36" t="n">
        <f aca="false">IF(B75&lt;=0,0,MIN('Rechner &amp; Ergebnisse'!C5*('Rechner &amp; Ergebnisse'!C6/100+'Rechner &amp; Ergebnisse'!C7/100)/12-C75,B75))</f>
        <v>508.237608909274</v>
      </c>
      <c r="E75" s="37" t="n">
        <v>0</v>
      </c>
      <c r="F75" s="38" t="n">
        <f aca="false">MAX(B75-D75-E75,0)</f>
        <v>139524.582193625</v>
      </c>
      <c r="G75" s="39" t="n">
        <f aca="false">'Rechner &amp; Ergebnisse'!C9+INT((A75-1)/12)</f>
        <v>2031</v>
      </c>
      <c r="H75" s="34" t="b">
        <f aca="false">MOD(A75,12)&lt;&gt;0</f>
        <v>1</v>
      </c>
    </row>
    <row r="76" customFormat="false" ht="15" hidden="false" customHeight="true" outlineLevel="0" collapsed="false">
      <c r="A76" s="29" t="n">
        <v>75</v>
      </c>
      <c r="B76" s="30" t="n">
        <f aca="false">IF(F75&lt;=0,0,F75)</f>
        <v>139524.582193625</v>
      </c>
      <c r="C76" s="30" t="n">
        <f aca="false">IF(B76&lt;=0,0,B76*('Rechner &amp; Ergebnisse'!C6/100)/12)</f>
        <v>406.946698064741</v>
      </c>
      <c r="D76" s="30" t="n">
        <f aca="false">IF(B76&lt;=0,0,MIN('Rechner &amp; Ergebnisse'!C5*('Rechner &amp; Ergebnisse'!C6/100+'Rechner &amp; Ergebnisse'!C7/100)/12-C76,B76))</f>
        <v>509.719968601926</v>
      </c>
      <c r="E76" s="31" t="n">
        <v>0</v>
      </c>
      <c r="F76" s="32" t="n">
        <f aca="false">MAX(B76-D76-E76,0)</f>
        <v>139014.862225024</v>
      </c>
      <c r="G76" s="33" t="n">
        <f aca="false">'Rechner &amp; Ergebnisse'!C9+INT((A76-1)/12)</f>
        <v>2031</v>
      </c>
      <c r="H76" s="34" t="b">
        <f aca="false">MOD(A76,12)&lt;&gt;0</f>
        <v>1</v>
      </c>
    </row>
    <row r="77" customFormat="false" ht="15" hidden="false" customHeight="true" outlineLevel="0" collapsed="false">
      <c r="A77" s="35" t="n">
        <v>76</v>
      </c>
      <c r="B77" s="36" t="n">
        <f aca="false">IF(F76&lt;=0,0,F76)</f>
        <v>139014.862225024</v>
      </c>
      <c r="C77" s="36" t="n">
        <f aca="false">IF(B77&lt;=0,0,B77*('Rechner &amp; Ergebnisse'!C6/100)/12)</f>
        <v>405.460014822985</v>
      </c>
      <c r="D77" s="36" t="n">
        <f aca="false">IF(B77&lt;=0,0,MIN('Rechner &amp; Ergebnisse'!C5*('Rechner &amp; Ergebnisse'!C6/100+'Rechner &amp; Ergebnisse'!C7/100)/12-C77,B77))</f>
        <v>511.206651843681</v>
      </c>
      <c r="E77" s="37" t="n">
        <v>0</v>
      </c>
      <c r="F77" s="38" t="n">
        <f aca="false">MAX(B77-D77-E77,0)</f>
        <v>138503.65557318</v>
      </c>
      <c r="G77" s="39" t="n">
        <f aca="false">'Rechner &amp; Ergebnisse'!C9+INT((A77-1)/12)</f>
        <v>2031</v>
      </c>
      <c r="H77" s="34" t="b">
        <f aca="false">MOD(A77,12)&lt;&gt;0</f>
        <v>1</v>
      </c>
    </row>
    <row r="78" customFormat="false" ht="15" hidden="false" customHeight="true" outlineLevel="0" collapsed="false">
      <c r="A78" s="29" t="n">
        <v>77</v>
      </c>
      <c r="B78" s="30" t="n">
        <f aca="false">IF(F77&lt;=0,0,F77)</f>
        <v>138503.65557318</v>
      </c>
      <c r="C78" s="30" t="n">
        <f aca="false">IF(B78&lt;=0,0,B78*('Rechner &amp; Ergebnisse'!C6/100)/12)</f>
        <v>403.968995421775</v>
      </c>
      <c r="D78" s="30" t="n">
        <f aca="false">IF(B78&lt;=0,0,MIN('Rechner &amp; Ergebnisse'!C5*('Rechner &amp; Ergebnisse'!C6/100+'Rechner &amp; Ergebnisse'!C7/100)/12-C78,B78))</f>
        <v>512.697671244892</v>
      </c>
      <c r="E78" s="31" t="n">
        <v>0</v>
      </c>
      <c r="F78" s="32" t="n">
        <f aca="false">MAX(B78-D78-E78,0)</f>
        <v>137990.957901935</v>
      </c>
      <c r="G78" s="33" t="n">
        <f aca="false">'Rechner &amp; Ergebnisse'!C9+INT((A78-1)/12)</f>
        <v>2031</v>
      </c>
      <c r="H78" s="34" t="b">
        <f aca="false">MOD(A78,12)&lt;&gt;0</f>
        <v>1</v>
      </c>
    </row>
    <row r="79" customFormat="false" ht="15" hidden="false" customHeight="true" outlineLevel="0" collapsed="false">
      <c r="A79" s="35" t="n">
        <v>78</v>
      </c>
      <c r="B79" s="36" t="n">
        <f aca="false">IF(F78&lt;=0,0,F78)</f>
        <v>137990.957901935</v>
      </c>
      <c r="C79" s="36" t="n">
        <f aca="false">IF(B79&lt;=0,0,B79*('Rechner &amp; Ergebnisse'!C6/100)/12)</f>
        <v>402.473627213977</v>
      </c>
      <c r="D79" s="36" t="n">
        <f aca="false">IF(B79&lt;=0,0,MIN('Rechner &amp; Ergebnisse'!C5*('Rechner &amp; Ergebnisse'!C6/100+'Rechner &amp; Ergebnisse'!C7/100)/12-C79,B79))</f>
        <v>514.19303945269</v>
      </c>
      <c r="E79" s="37" t="n">
        <v>0</v>
      </c>
      <c r="F79" s="38" t="n">
        <f aca="false">MAX(B79-D79-E79,0)</f>
        <v>137476.764862482</v>
      </c>
      <c r="G79" s="39" t="n">
        <f aca="false">'Rechner &amp; Ergebnisse'!C9+INT((A79-1)/12)</f>
        <v>2031</v>
      </c>
      <c r="H79" s="34" t="b">
        <f aca="false">MOD(A79,12)&lt;&gt;0</f>
        <v>1</v>
      </c>
    </row>
    <row r="80" customFormat="false" ht="15" hidden="false" customHeight="true" outlineLevel="0" collapsed="false">
      <c r="A80" s="29" t="n">
        <v>79</v>
      </c>
      <c r="B80" s="30" t="n">
        <f aca="false">IF(F79&lt;=0,0,F79)</f>
        <v>137476.764862482</v>
      </c>
      <c r="C80" s="30" t="n">
        <f aca="false">IF(B80&lt;=0,0,B80*('Rechner &amp; Ergebnisse'!C6/100)/12)</f>
        <v>400.973897515573</v>
      </c>
      <c r="D80" s="30" t="n">
        <f aca="false">IF(B80&lt;=0,0,MIN('Rechner &amp; Ergebnisse'!C5*('Rechner &amp; Ergebnisse'!C6/100+'Rechner &amp; Ergebnisse'!C7/100)/12-C80,B80))</f>
        <v>515.692769151093</v>
      </c>
      <c r="E80" s="31" t="n">
        <v>0</v>
      </c>
      <c r="F80" s="32" t="n">
        <f aca="false">MAX(B80-D80-E80,0)</f>
        <v>136961.072093331</v>
      </c>
      <c r="G80" s="33" t="n">
        <f aca="false">'Rechner &amp; Ergebnisse'!C9+INT((A80-1)/12)</f>
        <v>2031</v>
      </c>
      <c r="H80" s="34" t="b">
        <f aca="false">MOD(A80,12)&lt;&gt;0</f>
        <v>1</v>
      </c>
    </row>
    <row r="81" customFormat="false" ht="15" hidden="false" customHeight="true" outlineLevel="0" collapsed="false">
      <c r="A81" s="35" t="n">
        <v>80</v>
      </c>
      <c r="B81" s="36" t="n">
        <f aca="false">IF(F80&lt;=0,0,F80)</f>
        <v>136961.072093331</v>
      </c>
      <c r="C81" s="36" t="n">
        <f aca="false">IF(B81&lt;=0,0,B81*('Rechner &amp; Ergebnisse'!C6/100)/12)</f>
        <v>399.469793605549</v>
      </c>
      <c r="D81" s="36" t="n">
        <f aca="false">IF(B81&lt;=0,0,MIN('Rechner &amp; Ergebnisse'!C5*('Rechner &amp; Ergebnisse'!C6/100+'Rechner &amp; Ergebnisse'!C7/100)/12-C81,B81))</f>
        <v>517.196873061118</v>
      </c>
      <c r="E81" s="37" t="n">
        <v>0</v>
      </c>
      <c r="F81" s="38" t="n">
        <f aca="false">MAX(B81-D81-E81,0)</f>
        <v>136443.87522027</v>
      </c>
      <c r="G81" s="39" t="n">
        <f aca="false">'Rechner &amp; Ergebnisse'!C9+INT((A81-1)/12)</f>
        <v>2031</v>
      </c>
      <c r="H81" s="34" t="b">
        <f aca="false">MOD(A81,12)&lt;&gt;0</f>
        <v>1</v>
      </c>
    </row>
    <row r="82" customFormat="false" ht="15" hidden="false" customHeight="true" outlineLevel="0" collapsed="false">
      <c r="A82" s="29" t="n">
        <v>81</v>
      </c>
      <c r="B82" s="30" t="n">
        <f aca="false">IF(F81&lt;=0,0,F81)</f>
        <v>136443.87522027</v>
      </c>
      <c r="C82" s="30" t="n">
        <f aca="false">IF(B82&lt;=0,0,B82*('Rechner &amp; Ergebnisse'!C6/100)/12)</f>
        <v>397.961302725788</v>
      </c>
      <c r="D82" s="30" t="n">
        <f aca="false">IF(B82&lt;=0,0,MIN('Rechner &amp; Ergebnisse'!C5*('Rechner &amp; Ergebnisse'!C6/100+'Rechner &amp; Ergebnisse'!C7/100)/12-C82,B82))</f>
        <v>518.705363940879</v>
      </c>
      <c r="E82" s="31" t="n">
        <v>0</v>
      </c>
      <c r="F82" s="32" t="n">
        <f aca="false">MAX(B82-D82-E82,0)</f>
        <v>135925.169856329</v>
      </c>
      <c r="G82" s="33" t="n">
        <f aca="false">'Rechner &amp; Ergebnisse'!C9+INT((A82-1)/12)</f>
        <v>2031</v>
      </c>
      <c r="H82" s="34" t="b">
        <f aca="false">MOD(A82,12)&lt;&gt;0</f>
        <v>1</v>
      </c>
    </row>
    <row r="83" customFormat="false" ht="15" hidden="false" customHeight="true" outlineLevel="0" collapsed="false">
      <c r="A83" s="35" t="n">
        <v>82</v>
      </c>
      <c r="B83" s="36" t="n">
        <f aca="false">IF(F82&lt;=0,0,F82)</f>
        <v>135925.169856329</v>
      </c>
      <c r="C83" s="36" t="n">
        <f aca="false">IF(B83&lt;=0,0,B83*('Rechner &amp; Ergebnisse'!C6/100)/12)</f>
        <v>396.44841208096</v>
      </c>
      <c r="D83" s="36" t="n">
        <f aca="false">IF(B83&lt;=0,0,MIN('Rechner &amp; Ergebnisse'!C5*('Rechner &amp; Ergebnisse'!C6/100+'Rechner &amp; Ergebnisse'!C7/100)/12-C83,B83))</f>
        <v>520.218254585707</v>
      </c>
      <c r="E83" s="37" t="n">
        <v>0</v>
      </c>
      <c r="F83" s="38" t="n">
        <f aca="false">MAX(B83-D83-E83,0)</f>
        <v>135404.951601744</v>
      </c>
      <c r="G83" s="39" t="n">
        <f aca="false">'Rechner &amp; Ergebnisse'!C9+INT((A83-1)/12)</f>
        <v>2031</v>
      </c>
      <c r="H83" s="34" t="b">
        <f aca="false">MOD(A83,12)&lt;&gt;0</f>
        <v>1</v>
      </c>
    </row>
    <row r="84" customFormat="false" ht="15" hidden="false" customHeight="true" outlineLevel="0" collapsed="false">
      <c r="A84" s="29" t="n">
        <v>83</v>
      </c>
      <c r="B84" s="30" t="n">
        <f aca="false">IF(F83&lt;=0,0,F83)</f>
        <v>135404.951601744</v>
      </c>
      <c r="C84" s="30" t="n">
        <f aca="false">IF(B84&lt;=0,0,B84*('Rechner &amp; Ergebnisse'!C6/100)/12)</f>
        <v>394.931108838419</v>
      </c>
      <c r="D84" s="30" t="n">
        <f aca="false">IF(B84&lt;=0,0,MIN('Rechner &amp; Ergebnisse'!C5*('Rechner &amp; Ergebnisse'!C6/100+'Rechner &amp; Ergebnisse'!C7/100)/12-C84,B84))</f>
        <v>521.735557828248</v>
      </c>
      <c r="E84" s="31" t="n">
        <v>0</v>
      </c>
      <c r="F84" s="32" t="n">
        <f aca="false">MAX(B84-D84-E84,0)</f>
        <v>134883.216043915</v>
      </c>
      <c r="G84" s="33" t="n">
        <f aca="false">'Rechner &amp; Ergebnisse'!C9+INT((A84-1)/12)</f>
        <v>2031</v>
      </c>
      <c r="H84" s="34" t="b">
        <f aca="false">MOD(A84,12)&lt;&gt;0</f>
        <v>1</v>
      </c>
    </row>
    <row r="85" customFormat="false" ht="15" hidden="false" customHeight="true" outlineLevel="0" collapsed="false">
      <c r="A85" s="35" t="n">
        <v>84</v>
      </c>
      <c r="B85" s="36" t="n">
        <f aca="false">IF(F84&lt;=0,0,F84)</f>
        <v>134883.216043915</v>
      </c>
      <c r="C85" s="36" t="n">
        <f aca="false">IF(B85&lt;=0,0,B85*('Rechner &amp; Ergebnisse'!C6/100)/12)</f>
        <v>393.409380128086</v>
      </c>
      <c r="D85" s="36" t="n">
        <f aca="false">IF(B85&lt;=0,0,MIN('Rechner &amp; Ergebnisse'!C5*('Rechner &amp; Ergebnisse'!C6/100+'Rechner &amp; Ergebnisse'!C7/100)/12-C85,B85))</f>
        <v>523.257286538581</v>
      </c>
      <c r="E85" s="40" t="n">
        <f aca="false">IF(B85&lt;=0,0,MIN('Rechner &amp; Ergebnisse'!C8,MAX(B85-D85,0)))</f>
        <v>5000</v>
      </c>
      <c r="F85" s="38" t="n">
        <f aca="false">MAX(B85-D85-E85,0)</f>
        <v>129359.958757377</v>
      </c>
      <c r="G85" s="39" t="n">
        <f aca="false">'Rechner &amp; Ergebnisse'!C9+INT((A85-1)/12)</f>
        <v>2031</v>
      </c>
      <c r="H85" s="34" t="b">
        <f aca="false">MOD(A85,12)&lt;&gt;0</f>
        <v>0</v>
      </c>
    </row>
    <row r="86" customFormat="false" ht="15" hidden="false" customHeight="true" outlineLevel="0" collapsed="false">
      <c r="A86" s="29" t="n">
        <v>85</v>
      </c>
      <c r="B86" s="30" t="n">
        <f aca="false">IF(F85&lt;=0,0,F85)</f>
        <v>129359.958757377</v>
      </c>
      <c r="C86" s="30" t="n">
        <f aca="false">IF(B86&lt;=0,0,B86*('Rechner &amp; Ergebnisse'!C6/100)/12)</f>
        <v>377.299879709015</v>
      </c>
      <c r="D86" s="30" t="n">
        <f aca="false">IF(B86&lt;=0,0,MIN('Rechner &amp; Ergebnisse'!C5*('Rechner &amp; Ergebnisse'!C6/100+'Rechner &amp; Ergebnisse'!C7/100)/12-C86,B86))</f>
        <v>539.366786957651</v>
      </c>
      <c r="E86" s="31" t="n">
        <v>0</v>
      </c>
      <c r="F86" s="32" t="n">
        <f aca="false">MAX(B86-D86-E86,0)</f>
        <v>128820.591970419</v>
      </c>
      <c r="G86" s="33" t="n">
        <f aca="false">'Rechner &amp; Ergebnisse'!C9+INT((A86-1)/12)</f>
        <v>2032</v>
      </c>
      <c r="H86" s="34" t="b">
        <f aca="false">MOD(A86,12)&lt;&gt;0</f>
        <v>1</v>
      </c>
    </row>
    <row r="87" customFormat="false" ht="15" hidden="false" customHeight="true" outlineLevel="0" collapsed="false">
      <c r="A87" s="35" t="n">
        <v>86</v>
      </c>
      <c r="B87" s="36" t="n">
        <f aca="false">IF(F86&lt;=0,0,F86)</f>
        <v>128820.591970419</v>
      </c>
      <c r="C87" s="36" t="n">
        <f aca="false">IF(B87&lt;=0,0,B87*('Rechner &amp; Ergebnisse'!C6/100)/12)</f>
        <v>375.726726580389</v>
      </c>
      <c r="D87" s="36" t="n">
        <f aca="false">IF(B87&lt;=0,0,MIN('Rechner &amp; Ergebnisse'!C5*('Rechner &amp; Ergebnisse'!C6/100+'Rechner &amp; Ergebnisse'!C7/100)/12-C87,B87))</f>
        <v>540.939940086278</v>
      </c>
      <c r="E87" s="37" t="n">
        <v>0</v>
      </c>
      <c r="F87" s="38" t="n">
        <f aca="false">MAX(B87-D87-E87,0)</f>
        <v>128279.652030333</v>
      </c>
      <c r="G87" s="39" t="n">
        <f aca="false">'Rechner &amp; Ergebnisse'!C9+INT((A87-1)/12)</f>
        <v>2032</v>
      </c>
      <c r="H87" s="34" t="b">
        <f aca="false">MOD(A87,12)&lt;&gt;0</f>
        <v>1</v>
      </c>
    </row>
    <row r="88" customFormat="false" ht="15" hidden="false" customHeight="true" outlineLevel="0" collapsed="false">
      <c r="A88" s="29" t="n">
        <v>87</v>
      </c>
      <c r="B88" s="30" t="n">
        <f aca="false">IF(F87&lt;=0,0,F87)</f>
        <v>128279.652030333</v>
      </c>
      <c r="C88" s="30" t="n">
        <f aca="false">IF(B88&lt;=0,0,B88*('Rechner &amp; Ergebnisse'!C6/100)/12)</f>
        <v>374.148985088471</v>
      </c>
      <c r="D88" s="30" t="n">
        <f aca="false">IF(B88&lt;=0,0,MIN('Rechner &amp; Ergebnisse'!C5*('Rechner &amp; Ergebnisse'!C6/100+'Rechner &amp; Ergebnisse'!C7/100)/12-C88,B88))</f>
        <v>542.517681578196</v>
      </c>
      <c r="E88" s="31" t="n">
        <v>0</v>
      </c>
      <c r="F88" s="32" t="n">
        <f aca="false">MAX(B88-D88-E88,0)</f>
        <v>127737.134348755</v>
      </c>
      <c r="G88" s="33" t="n">
        <f aca="false">'Rechner &amp; Ergebnisse'!C9+INT((A88-1)/12)</f>
        <v>2032</v>
      </c>
      <c r="H88" s="34" t="b">
        <f aca="false">MOD(A88,12)&lt;&gt;0</f>
        <v>1</v>
      </c>
    </row>
    <row r="89" customFormat="false" ht="15" hidden="false" customHeight="true" outlineLevel="0" collapsed="false">
      <c r="A89" s="35" t="n">
        <v>88</v>
      </c>
      <c r="B89" s="36" t="n">
        <f aca="false">IF(F88&lt;=0,0,F88)</f>
        <v>127737.134348755</v>
      </c>
      <c r="C89" s="36" t="n">
        <f aca="false">IF(B89&lt;=0,0,B89*('Rechner &amp; Ergebnisse'!C6/100)/12)</f>
        <v>372.566641850534</v>
      </c>
      <c r="D89" s="36" t="n">
        <f aca="false">IF(B89&lt;=0,0,MIN('Rechner &amp; Ergebnisse'!C5*('Rechner &amp; Ergebnisse'!C6/100+'Rechner &amp; Ergebnisse'!C7/100)/12-C89,B89))</f>
        <v>544.100024816133</v>
      </c>
      <c r="E89" s="37" t="n">
        <v>0</v>
      </c>
      <c r="F89" s="38" t="n">
        <f aca="false">MAX(B89-D89-E89,0)</f>
        <v>127193.034323938</v>
      </c>
      <c r="G89" s="39" t="n">
        <f aca="false">'Rechner &amp; Ergebnisse'!C9+INT((A89-1)/12)</f>
        <v>2032</v>
      </c>
      <c r="H89" s="34" t="b">
        <f aca="false">MOD(A89,12)&lt;&gt;0</f>
        <v>1</v>
      </c>
    </row>
    <row r="90" customFormat="false" ht="15" hidden="false" customHeight="true" outlineLevel="0" collapsed="false">
      <c r="A90" s="29" t="n">
        <v>89</v>
      </c>
      <c r="B90" s="30" t="n">
        <f aca="false">IF(F89&lt;=0,0,F89)</f>
        <v>127193.034323938</v>
      </c>
      <c r="C90" s="30" t="n">
        <f aca="false">IF(B90&lt;=0,0,B90*('Rechner &amp; Ergebnisse'!C6/100)/12)</f>
        <v>370.979683444821</v>
      </c>
      <c r="D90" s="30" t="n">
        <f aca="false">IF(B90&lt;=0,0,MIN('Rechner &amp; Ergebnisse'!C5*('Rechner &amp; Ergebnisse'!C6/100+'Rechner &amp; Ergebnisse'!C7/100)/12-C90,B90))</f>
        <v>545.686983221846</v>
      </c>
      <c r="E90" s="31" t="n">
        <v>0</v>
      </c>
      <c r="F90" s="32" t="n">
        <f aca="false">MAX(B90-D90-E90,0)</f>
        <v>126647.347340717</v>
      </c>
      <c r="G90" s="33" t="n">
        <f aca="false">'Rechner &amp; Ergebnisse'!C9+INT((A90-1)/12)</f>
        <v>2032</v>
      </c>
      <c r="H90" s="34" t="b">
        <f aca="false">MOD(A90,12)&lt;&gt;0</f>
        <v>1</v>
      </c>
    </row>
    <row r="91" customFormat="false" ht="15" hidden="false" customHeight="true" outlineLevel="0" collapsed="false">
      <c r="A91" s="35" t="n">
        <v>90</v>
      </c>
      <c r="B91" s="36" t="n">
        <f aca="false">IF(F90&lt;=0,0,F90)</f>
        <v>126647.347340717</v>
      </c>
      <c r="C91" s="36" t="n">
        <f aca="false">IF(B91&lt;=0,0,B91*('Rechner &amp; Ergebnisse'!C6/100)/12)</f>
        <v>369.388096410424</v>
      </c>
      <c r="D91" s="36" t="n">
        <f aca="false">IF(B91&lt;=0,0,MIN('Rechner &amp; Ergebnisse'!C5*('Rechner &amp; Ergebnisse'!C6/100+'Rechner &amp; Ergebnisse'!C7/100)/12-C91,B91))</f>
        <v>547.278570256243</v>
      </c>
      <c r="E91" s="37" t="n">
        <v>0</v>
      </c>
      <c r="F91" s="38" t="n">
        <f aca="false">MAX(B91-D91-E91,0)</f>
        <v>126100.06877046</v>
      </c>
      <c r="G91" s="39" t="n">
        <f aca="false">'Rechner &amp; Ergebnisse'!C9+INT((A91-1)/12)</f>
        <v>2032</v>
      </c>
      <c r="H91" s="34" t="b">
        <f aca="false">MOD(A91,12)&lt;&gt;0</f>
        <v>1</v>
      </c>
    </row>
    <row r="92" customFormat="false" ht="15" hidden="false" customHeight="true" outlineLevel="0" collapsed="false">
      <c r="A92" s="29" t="n">
        <v>91</v>
      </c>
      <c r="B92" s="30" t="n">
        <f aca="false">IF(F91&lt;=0,0,F91)</f>
        <v>126100.06877046</v>
      </c>
      <c r="C92" s="30" t="n">
        <f aca="false">IF(B92&lt;=0,0,B92*('Rechner &amp; Ergebnisse'!C6/100)/12)</f>
        <v>367.791867247176</v>
      </c>
      <c r="D92" s="30" t="n">
        <f aca="false">IF(B92&lt;=0,0,MIN('Rechner &amp; Ergebnisse'!C5*('Rechner &amp; Ergebnisse'!C6/100+'Rechner &amp; Ergebnisse'!C7/100)/12-C92,B92))</f>
        <v>548.874799419491</v>
      </c>
      <c r="E92" s="31" t="n">
        <v>0</v>
      </c>
      <c r="F92" s="32" t="n">
        <f aca="false">MAX(B92-D92-E92,0)</f>
        <v>125551.193971041</v>
      </c>
      <c r="G92" s="33" t="n">
        <f aca="false">'Rechner &amp; Ergebnisse'!C9+INT((A92-1)/12)</f>
        <v>2032</v>
      </c>
      <c r="H92" s="34" t="b">
        <f aca="false">MOD(A92,12)&lt;&gt;0</f>
        <v>1</v>
      </c>
    </row>
    <row r="93" customFormat="false" ht="15" hidden="false" customHeight="true" outlineLevel="0" collapsed="false">
      <c r="A93" s="35" t="n">
        <v>92</v>
      </c>
      <c r="B93" s="36" t="n">
        <f aca="false">IF(F92&lt;=0,0,F92)</f>
        <v>125551.193971041</v>
      </c>
      <c r="C93" s="36" t="n">
        <f aca="false">IF(B93&lt;=0,0,B93*('Rechner &amp; Ergebnisse'!C6/100)/12)</f>
        <v>366.190982415536</v>
      </c>
      <c r="D93" s="36" t="n">
        <f aca="false">IF(B93&lt;=0,0,MIN('Rechner &amp; Ergebnisse'!C5*('Rechner &amp; Ergebnisse'!C6/100+'Rechner &amp; Ergebnisse'!C7/100)/12-C93,B93))</f>
        <v>550.475684251131</v>
      </c>
      <c r="E93" s="37" t="n">
        <v>0</v>
      </c>
      <c r="F93" s="38" t="n">
        <f aca="false">MAX(B93-D93-E93,0)</f>
        <v>125000.71828679</v>
      </c>
      <c r="G93" s="39" t="n">
        <f aca="false">'Rechner &amp; Ergebnisse'!C9+INT((A93-1)/12)</f>
        <v>2032</v>
      </c>
      <c r="H93" s="34" t="b">
        <f aca="false">MOD(A93,12)&lt;&gt;0</f>
        <v>1</v>
      </c>
    </row>
    <row r="94" customFormat="false" ht="15" hidden="false" customHeight="true" outlineLevel="0" collapsed="false">
      <c r="A94" s="29" t="n">
        <v>93</v>
      </c>
      <c r="B94" s="30" t="n">
        <f aca="false">IF(F93&lt;=0,0,F93)</f>
        <v>125000.71828679</v>
      </c>
      <c r="C94" s="30" t="n">
        <f aca="false">IF(B94&lt;=0,0,B94*('Rechner &amp; Ergebnisse'!C6/100)/12)</f>
        <v>364.58542833647</v>
      </c>
      <c r="D94" s="30" t="n">
        <f aca="false">IF(B94&lt;=0,0,MIN('Rechner &amp; Ergebnisse'!C5*('Rechner &amp; Ergebnisse'!C6/100+'Rechner &amp; Ergebnisse'!C7/100)/12-C94,B94))</f>
        <v>552.081238330197</v>
      </c>
      <c r="E94" s="31" t="n">
        <v>0</v>
      </c>
      <c r="F94" s="32" t="n">
        <f aca="false">MAX(B94-D94-E94,0)</f>
        <v>124448.63704846</v>
      </c>
      <c r="G94" s="33" t="n">
        <f aca="false">'Rechner &amp; Ergebnisse'!C9+INT((A94-1)/12)</f>
        <v>2032</v>
      </c>
      <c r="H94" s="34" t="b">
        <f aca="false">MOD(A94,12)&lt;&gt;0</f>
        <v>1</v>
      </c>
    </row>
    <row r="95" customFormat="false" ht="15" hidden="false" customHeight="true" outlineLevel="0" collapsed="false">
      <c r="A95" s="35" t="n">
        <v>94</v>
      </c>
      <c r="B95" s="36" t="n">
        <f aca="false">IF(F94&lt;=0,0,F94)</f>
        <v>124448.63704846</v>
      </c>
      <c r="C95" s="36" t="n">
        <f aca="false">IF(B95&lt;=0,0,B95*('Rechner &amp; Ergebnisse'!C6/100)/12)</f>
        <v>362.97519139134</v>
      </c>
      <c r="D95" s="36" t="n">
        <f aca="false">IF(B95&lt;=0,0,MIN('Rechner &amp; Ergebnisse'!C5*('Rechner &amp; Ergebnisse'!C6/100+'Rechner &amp; Ergebnisse'!C7/100)/12-C95,B95))</f>
        <v>553.691475275326</v>
      </c>
      <c r="E95" s="37" t="n">
        <v>0</v>
      </c>
      <c r="F95" s="38" t="n">
        <f aca="false">MAX(B95-D95-E95,0)</f>
        <v>123894.945573184</v>
      </c>
      <c r="G95" s="39" t="n">
        <f aca="false">'Rechner &amp; Ergebnisse'!C9+INT((A95-1)/12)</f>
        <v>2032</v>
      </c>
      <c r="H95" s="34" t="b">
        <f aca="false">MOD(A95,12)&lt;&gt;0</f>
        <v>1</v>
      </c>
    </row>
    <row r="96" customFormat="false" ht="15" hidden="false" customHeight="true" outlineLevel="0" collapsed="false">
      <c r="A96" s="29" t="n">
        <v>95</v>
      </c>
      <c r="B96" s="30" t="n">
        <f aca="false">IF(F95&lt;=0,0,F95)</f>
        <v>123894.945573184</v>
      </c>
      <c r="C96" s="30" t="n">
        <f aca="false">IF(B96&lt;=0,0,B96*('Rechner &amp; Ergebnisse'!C6/100)/12)</f>
        <v>361.360257921787</v>
      </c>
      <c r="D96" s="30" t="n">
        <f aca="false">IF(B96&lt;=0,0,MIN('Rechner &amp; Ergebnisse'!C5*('Rechner &amp; Ergebnisse'!C6/100+'Rechner &amp; Ergebnisse'!C7/100)/12-C96,B96))</f>
        <v>555.30640874488</v>
      </c>
      <c r="E96" s="31" t="n">
        <v>0</v>
      </c>
      <c r="F96" s="32" t="n">
        <f aca="false">MAX(B96-D96-E96,0)</f>
        <v>123339.639164439</v>
      </c>
      <c r="G96" s="33" t="n">
        <f aca="false">'Rechner &amp; Ergebnisse'!C9+INT((A96-1)/12)</f>
        <v>2032</v>
      </c>
      <c r="H96" s="34" t="b">
        <f aca="false">MOD(A96,12)&lt;&gt;0</f>
        <v>1</v>
      </c>
    </row>
    <row r="97" customFormat="false" ht="15" hidden="false" customHeight="true" outlineLevel="0" collapsed="false">
      <c r="A97" s="35" t="n">
        <v>96</v>
      </c>
      <c r="B97" s="36" t="n">
        <f aca="false">IF(F96&lt;=0,0,F96)</f>
        <v>123339.639164439</v>
      </c>
      <c r="C97" s="36" t="n">
        <f aca="false">IF(B97&lt;=0,0,B97*('Rechner &amp; Ergebnisse'!C6/100)/12)</f>
        <v>359.740614229615</v>
      </c>
      <c r="D97" s="36" t="n">
        <f aca="false">IF(B97&lt;=0,0,MIN('Rechner &amp; Ergebnisse'!C5*('Rechner &amp; Ergebnisse'!C6/100+'Rechner &amp; Ergebnisse'!C7/100)/12-C97,B97))</f>
        <v>556.926052437052</v>
      </c>
      <c r="E97" s="40" t="n">
        <f aca="false">IF(B97&lt;=0,0,MIN('Rechner &amp; Ergebnisse'!C8,MAX(B97-D97,0)))</f>
        <v>5000</v>
      </c>
      <c r="F97" s="38" t="n">
        <f aca="false">MAX(B97-D97-E97,0)</f>
        <v>117782.713112002</v>
      </c>
      <c r="G97" s="39" t="n">
        <f aca="false">'Rechner &amp; Ergebnisse'!C9+INT((A97-1)/12)</f>
        <v>2032</v>
      </c>
      <c r="H97" s="34" t="b">
        <f aca="false">MOD(A97,12)&lt;&gt;0</f>
        <v>0</v>
      </c>
    </row>
    <row r="98" customFormat="false" ht="15" hidden="false" customHeight="true" outlineLevel="0" collapsed="false">
      <c r="A98" s="29" t="n">
        <v>97</v>
      </c>
      <c r="B98" s="30" t="n">
        <f aca="false">IF(F97&lt;=0,0,F97)</f>
        <v>117782.713112002</v>
      </c>
      <c r="C98" s="30" t="n">
        <f aca="false">IF(B98&lt;=0,0,B98*('Rechner &amp; Ergebnisse'!C6/100)/12)</f>
        <v>343.53291324334</v>
      </c>
      <c r="D98" s="30" t="n">
        <f aca="false">IF(B98&lt;=0,0,MIN('Rechner &amp; Ergebnisse'!C5*('Rechner &amp; Ergebnisse'!C6/100+'Rechner &amp; Ergebnisse'!C7/100)/12-C98,B98))</f>
        <v>573.133753423327</v>
      </c>
      <c r="E98" s="31" t="n">
        <v>0</v>
      </c>
      <c r="F98" s="32" t="n">
        <f aca="false">MAX(B98-D98-E98,0)</f>
        <v>117209.579358579</v>
      </c>
      <c r="G98" s="33" t="n">
        <f aca="false">'Rechner &amp; Ergebnisse'!C9+INT((A98-1)/12)</f>
        <v>2033</v>
      </c>
      <c r="H98" s="34" t="b">
        <f aca="false">MOD(A98,12)&lt;&gt;0</f>
        <v>1</v>
      </c>
    </row>
    <row r="99" customFormat="false" ht="15" hidden="false" customHeight="true" outlineLevel="0" collapsed="false">
      <c r="A99" s="35" t="n">
        <v>98</v>
      </c>
      <c r="B99" s="36" t="n">
        <f aca="false">IF(F98&lt;=0,0,F98)</f>
        <v>117209.579358579</v>
      </c>
      <c r="C99" s="36" t="n">
        <f aca="false">IF(B99&lt;=0,0,B99*('Rechner &amp; Ergebnisse'!C6/100)/12)</f>
        <v>341.861273129189</v>
      </c>
      <c r="D99" s="36" t="n">
        <f aca="false">IF(B99&lt;=0,0,MIN('Rechner &amp; Ergebnisse'!C5*('Rechner &amp; Ergebnisse'!C6/100+'Rechner &amp; Ergebnisse'!C7/100)/12-C99,B99))</f>
        <v>574.805393537478</v>
      </c>
      <c r="E99" s="37" t="n">
        <v>0</v>
      </c>
      <c r="F99" s="38" t="n">
        <f aca="false">MAX(B99-D99-E99,0)</f>
        <v>116634.773965042</v>
      </c>
      <c r="G99" s="39" t="n">
        <f aca="false">'Rechner &amp; Ergebnisse'!C9+INT((A99-1)/12)</f>
        <v>2033</v>
      </c>
      <c r="H99" s="34" t="b">
        <f aca="false">MOD(A99,12)&lt;&gt;0</f>
        <v>1</v>
      </c>
    </row>
    <row r="100" customFormat="false" ht="15" hidden="false" customHeight="true" outlineLevel="0" collapsed="false">
      <c r="A100" s="29" t="n">
        <v>99</v>
      </c>
      <c r="B100" s="30" t="n">
        <f aca="false">IF(F99&lt;=0,0,F99)</f>
        <v>116634.773965042</v>
      </c>
      <c r="C100" s="30" t="n">
        <f aca="false">IF(B100&lt;=0,0,B100*('Rechner &amp; Ergebnisse'!C6/100)/12)</f>
        <v>340.184757398038</v>
      </c>
      <c r="D100" s="30" t="n">
        <f aca="false">IF(B100&lt;=0,0,MIN('Rechner &amp; Ergebnisse'!C5*('Rechner &amp; Ergebnisse'!C6/100+'Rechner &amp; Ergebnisse'!C7/100)/12-C100,B100))</f>
        <v>576.481909268629</v>
      </c>
      <c r="E100" s="31" t="n">
        <v>0</v>
      </c>
      <c r="F100" s="32" t="n">
        <f aca="false">MAX(B100-D100-E100,0)</f>
        <v>116058.292055773</v>
      </c>
      <c r="G100" s="33" t="n">
        <f aca="false">'Rechner &amp; Ergebnisse'!C9+INT((A100-1)/12)</f>
        <v>2033</v>
      </c>
      <c r="H100" s="34" t="b">
        <f aca="false">MOD(A100,12)&lt;&gt;0</f>
        <v>1</v>
      </c>
    </row>
    <row r="101" customFormat="false" ht="15" hidden="false" customHeight="true" outlineLevel="0" collapsed="false">
      <c r="A101" s="35" t="n">
        <v>100</v>
      </c>
      <c r="B101" s="36" t="n">
        <f aca="false">IF(F100&lt;=0,0,F100)</f>
        <v>116058.292055773</v>
      </c>
      <c r="C101" s="36" t="n">
        <f aca="false">IF(B101&lt;=0,0,B101*('Rechner &amp; Ergebnisse'!C6/100)/12)</f>
        <v>338.503351829338</v>
      </c>
      <c r="D101" s="36" t="n">
        <f aca="false">IF(B101&lt;=0,0,MIN('Rechner &amp; Ergebnisse'!C5*('Rechner &amp; Ergebnisse'!C6/100+'Rechner &amp; Ergebnisse'!C7/100)/12-C101,B101))</f>
        <v>578.163314837329</v>
      </c>
      <c r="E101" s="37" t="n">
        <v>0</v>
      </c>
      <c r="F101" s="38" t="n">
        <f aca="false">MAX(B101-D101-E101,0)</f>
        <v>115480.128740936</v>
      </c>
      <c r="G101" s="39" t="n">
        <f aca="false">'Rechner &amp; Ergebnisse'!C9+INT((A101-1)/12)</f>
        <v>2033</v>
      </c>
      <c r="H101" s="34" t="b">
        <f aca="false">MOD(A101,12)&lt;&gt;0</f>
        <v>1</v>
      </c>
    </row>
    <row r="102" customFormat="false" ht="15" hidden="false" customHeight="true" outlineLevel="0" collapsed="false">
      <c r="A102" s="29" t="n">
        <v>101</v>
      </c>
      <c r="B102" s="30" t="n">
        <f aca="false">IF(F101&lt;=0,0,F101)</f>
        <v>115480.128740936</v>
      </c>
      <c r="C102" s="30" t="n">
        <f aca="false">IF(B102&lt;=0,0,B102*('Rechner &amp; Ergebnisse'!C6/100)/12)</f>
        <v>336.817042161062</v>
      </c>
      <c r="D102" s="30" t="n">
        <f aca="false">IF(B102&lt;=0,0,MIN('Rechner &amp; Ergebnisse'!C5*('Rechner &amp; Ergebnisse'!C6/100+'Rechner &amp; Ergebnisse'!C7/100)/12-C102,B102))</f>
        <v>579.849624505605</v>
      </c>
      <c r="E102" s="31" t="n">
        <v>0</v>
      </c>
      <c r="F102" s="32" t="n">
        <f aca="false">MAX(B102-D102-E102,0)</f>
        <v>114900.27911643</v>
      </c>
      <c r="G102" s="33" t="n">
        <f aca="false">'Rechner &amp; Ergebnisse'!C9+INT((A102-1)/12)</f>
        <v>2033</v>
      </c>
      <c r="H102" s="34" t="b">
        <f aca="false">MOD(A102,12)&lt;&gt;0</f>
        <v>1</v>
      </c>
    </row>
    <row r="103" customFormat="false" ht="15" hidden="false" customHeight="true" outlineLevel="0" collapsed="false">
      <c r="A103" s="35" t="n">
        <v>102</v>
      </c>
      <c r="B103" s="36" t="n">
        <f aca="false">IF(F102&lt;=0,0,F102)</f>
        <v>114900.27911643</v>
      </c>
      <c r="C103" s="36" t="n">
        <f aca="false">IF(B103&lt;=0,0,B103*('Rechner &amp; Ergebnisse'!C6/100)/12)</f>
        <v>335.125814089587</v>
      </c>
      <c r="D103" s="36" t="n">
        <f aca="false">IF(B103&lt;=0,0,MIN('Rechner &amp; Ergebnisse'!C5*('Rechner &amp; Ergebnisse'!C6/100+'Rechner &amp; Ergebnisse'!C7/100)/12-C103,B103))</f>
        <v>581.54085257708</v>
      </c>
      <c r="E103" s="37" t="n">
        <v>0</v>
      </c>
      <c r="F103" s="38" t="n">
        <f aca="false">MAX(B103-D103-E103,0)</f>
        <v>114318.738263853</v>
      </c>
      <c r="G103" s="39" t="n">
        <f aca="false">'Rechner &amp; Ergebnisse'!C9+INT((A103-1)/12)</f>
        <v>2033</v>
      </c>
      <c r="H103" s="34" t="b">
        <f aca="false">MOD(A103,12)&lt;&gt;0</f>
        <v>1</v>
      </c>
    </row>
    <row r="104" customFormat="false" ht="15" hidden="false" customHeight="true" outlineLevel="0" collapsed="false">
      <c r="A104" s="29" t="n">
        <v>103</v>
      </c>
      <c r="B104" s="30" t="n">
        <f aca="false">IF(F103&lt;=0,0,F103)</f>
        <v>114318.738263853</v>
      </c>
      <c r="C104" s="30" t="n">
        <f aca="false">IF(B104&lt;=0,0,B104*('Rechner &amp; Ergebnisse'!C6/100)/12)</f>
        <v>333.429653269571</v>
      </c>
      <c r="D104" s="30" t="n">
        <f aca="false">IF(B104&lt;=0,0,MIN('Rechner &amp; Ergebnisse'!C5*('Rechner &amp; Ergebnisse'!C6/100+'Rechner &amp; Ergebnisse'!C7/100)/12-C104,B104))</f>
        <v>583.237013397096</v>
      </c>
      <c r="E104" s="31" t="n">
        <v>0</v>
      </c>
      <c r="F104" s="32" t="n">
        <f aca="false">MAX(B104-D104-E104,0)</f>
        <v>113735.501250456</v>
      </c>
      <c r="G104" s="33" t="n">
        <f aca="false">'Rechner &amp; Ergebnisse'!C9+INT((A104-1)/12)</f>
        <v>2033</v>
      </c>
      <c r="H104" s="34" t="b">
        <f aca="false">MOD(A104,12)&lt;&gt;0</f>
        <v>1</v>
      </c>
    </row>
    <row r="105" customFormat="false" ht="15" hidden="false" customHeight="true" outlineLevel="0" collapsed="false">
      <c r="A105" s="35" t="n">
        <v>104</v>
      </c>
      <c r="B105" s="36" t="n">
        <f aca="false">IF(F104&lt;=0,0,F104)</f>
        <v>113735.501250456</v>
      </c>
      <c r="C105" s="36" t="n">
        <f aca="false">IF(B105&lt;=0,0,B105*('Rechner &amp; Ergebnisse'!C6/100)/12)</f>
        <v>331.728545313829</v>
      </c>
      <c r="D105" s="36" t="n">
        <f aca="false">IF(B105&lt;=0,0,MIN('Rechner &amp; Ergebnisse'!C5*('Rechner &amp; Ergebnisse'!C6/100+'Rechner &amp; Ergebnisse'!C7/100)/12-C105,B105))</f>
        <v>584.938121352838</v>
      </c>
      <c r="E105" s="37" t="n">
        <v>0</v>
      </c>
      <c r="F105" s="38" t="n">
        <f aca="false">MAX(B105-D105-E105,0)</f>
        <v>113150.563129103</v>
      </c>
      <c r="G105" s="39" t="n">
        <f aca="false">'Rechner &amp; Ergebnisse'!C9+INT((A105-1)/12)</f>
        <v>2033</v>
      </c>
      <c r="H105" s="34" t="b">
        <f aca="false">MOD(A105,12)&lt;&gt;0</f>
        <v>1</v>
      </c>
    </row>
    <row r="106" customFormat="false" ht="15" hidden="false" customHeight="true" outlineLevel="0" collapsed="false">
      <c r="A106" s="29" t="n">
        <v>105</v>
      </c>
      <c r="B106" s="30" t="n">
        <f aca="false">IF(F105&lt;=0,0,F105)</f>
        <v>113150.563129103</v>
      </c>
      <c r="C106" s="30" t="n">
        <f aca="false">IF(B106&lt;=0,0,B106*('Rechner &amp; Ergebnisse'!C6/100)/12)</f>
        <v>330.022475793217</v>
      </c>
      <c r="D106" s="30" t="n">
        <f aca="false">IF(B106&lt;=0,0,MIN('Rechner &amp; Ergebnisse'!C5*('Rechner &amp; Ergebnisse'!C6/100+'Rechner &amp; Ergebnisse'!C7/100)/12-C106,B106))</f>
        <v>586.64419087345</v>
      </c>
      <c r="E106" s="31" t="n">
        <v>0</v>
      </c>
      <c r="F106" s="32" t="n">
        <f aca="false">MAX(B106-D106-E106,0)</f>
        <v>112563.918938229</v>
      </c>
      <c r="G106" s="33" t="n">
        <f aca="false">'Rechner &amp; Ergebnisse'!C9+INT((A106-1)/12)</f>
        <v>2033</v>
      </c>
      <c r="H106" s="34" t="b">
        <f aca="false">MOD(A106,12)&lt;&gt;0</f>
        <v>1</v>
      </c>
    </row>
    <row r="107" customFormat="false" ht="15" hidden="false" customHeight="true" outlineLevel="0" collapsed="false">
      <c r="A107" s="35" t="n">
        <v>106</v>
      </c>
      <c r="B107" s="36" t="n">
        <f aca="false">IF(F106&lt;=0,0,F106)</f>
        <v>112563.918938229</v>
      </c>
      <c r="C107" s="36" t="n">
        <f aca="false">IF(B107&lt;=0,0,B107*('Rechner &amp; Ergebnisse'!C6/100)/12)</f>
        <v>328.311430236503</v>
      </c>
      <c r="D107" s="36" t="n">
        <f aca="false">IF(B107&lt;=0,0,MIN('Rechner &amp; Ergebnisse'!C5*('Rechner &amp; Ergebnisse'!C6/100+'Rechner &amp; Ergebnisse'!C7/100)/12-C107,B107))</f>
        <v>588.355236430164</v>
      </c>
      <c r="E107" s="37" t="n">
        <v>0</v>
      </c>
      <c r="F107" s="38" t="n">
        <f aca="false">MAX(B107-D107-E107,0)</f>
        <v>111975.563701799</v>
      </c>
      <c r="G107" s="39" t="n">
        <f aca="false">'Rechner &amp; Ergebnisse'!C9+INT((A107-1)/12)</f>
        <v>2033</v>
      </c>
      <c r="H107" s="34" t="b">
        <f aca="false">MOD(A107,12)&lt;&gt;0</f>
        <v>1</v>
      </c>
    </row>
    <row r="108" customFormat="false" ht="15" hidden="false" customHeight="true" outlineLevel="0" collapsed="false">
      <c r="A108" s="29" t="n">
        <v>107</v>
      </c>
      <c r="B108" s="30" t="n">
        <f aca="false">IF(F107&lt;=0,0,F107)</f>
        <v>111975.563701799</v>
      </c>
      <c r="C108" s="30" t="n">
        <f aca="false">IF(B108&lt;=0,0,B108*('Rechner &amp; Ergebnisse'!C6/100)/12)</f>
        <v>326.595394130248</v>
      </c>
      <c r="D108" s="30" t="n">
        <f aca="false">IF(B108&lt;=0,0,MIN('Rechner &amp; Ergebnisse'!C5*('Rechner &amp; Ergebnisse'!C6/100+'Rechner &amp; Ergebnisse'!C7/100)/12-C108,B108))</f>
        <v>590.071272536419</v>
      </c>
      <c r="E108" s="31" t="n">
        <v>0</v>
      </c>
      <c r="F108" s="32" t="n">
        <f aca="false">MAX(B108-D108-E108,0)</f>
        <v>111385.492429263</v>
      </c>
      <c r="G108" s="33" t="n">
        <f aca="false">'Rechner &amp; Ergebnisse'!C9+INT((A108-1)/12)</f>
        <v>2033</v>
      </c>
      <c r="H108" s="34" t="b">
        <f aca="false">MOD(A108,12)&lt;&gt;0</f>
        <v>1</v>
      </c>
    </row>
    <row r="109" customFormat="false" ht="15" hidden="false" customHeight="true" outlineLevel="0" collapsed="false">
      <c r="A109" s="35" t="n">
        <v>108</v>
      </c>
      <c r="B109" s="36" t="n">
        <f aca="false">IF(F108&lt;=0,0,F108)</f>
        <v>111385.492429263</v>
      </c>
      <c r="C109" s="36" t="n">
        <f aca="false">IF(B109&lt;=0,0,B109*('Rechner &amp; Ergebnisse'!C6/100)/12)</f>
        <v>324.874352918684</v>
      </c>
      <c r="D109" s="36" t="n">
        <f aca="false">IF(B109&lt;=0,0,MIN('Rechner &amp; Ergebnisse'!C5*('Rechner &amp; Ergebnisse'!C6/100+'Rechner &amp; Ergebnisse'!C7/100)/12-C109,B109))</f>
        <v>591.792313747983</v>
      </c>
      <c r="E109" s="40" t="n">
        <f aca="false">IF(B109&lt;=0,0,MIN('Rechner &amp; Ergebnisse'!C8,MAX(B109-D109,0)))</f>
        <v>5000</v>
      </c>
      <c r="F109" s="38" t="n">
        <f aca="false">MAX(B109-D109-E109,0)</f>
        <v>105793.700115515</v>
      </c>
      <c r="G109" s="39" t="n">
        <f aca="false">'Rechner &amp; Ergebnisse'!C9+INT((A109-1)/12)</f>
        <v>2033</v>
      </c>
      <c r="H109" s="34" t="b">
        <f aca="false">MOD(A109,12)&lt;&gt;0</f>
        <v>0</v>
      </c>
    </row>
    <row r="110" customFormat="false" ht="15" hidden="false" customHeight="true" outlineLevel="0" collapsed="false">
      <c r="A110" s="29" t="n">
        <v>109</v>
      </c>
      <c r="B110" s="30" t="n">
        <f aca="false">IF(F109&lt;=0,0,F109)</f>
        <v>105793.700115515</v>
      </c>
      <c r="C110" s="30" t="n">
        <f aca="false">IF(B110&lt;=0,0,B110*('Rechner &amp; Ergebnisse'!C6/100)/12)</f>
        <v>308.564958670252</v>
      </c>
      <c r="D110" s="30" t="n">
        <f aca="false">IF(B110&lt;=0,0,MIN('Rechner &amp; Ergebnisse'!C5*('Rechner &amp; Ergebnisse'!C6/100+'Rechner &amp; Ergebnisse'!C7/100)/12-C110,B110))</f>
        <v>608.101707996415</v>
      </c>
      <c r="E110" s="31" t="n">
        <v>0</v>
      </c>
      <c r="F110" s="32" t="n">
        <f aca="false">MAX(B110-D110-E110,0)</f>
        <v>105185.598407519</v>
      </c>
      <c r="G110" s="33" t="n">
        <f aca="false">'Rechner &amp; Ergebnisse'!C9+INT((A110-1)/12)</f>
        <v>2034</v>
      </c>
      <c r="H110" s="34" t="b">
        <f aca="false">MOD(A110,12)&lt;&gt;0</f>
        <v>1</v>
      </c>
    </row>
    <row r="111" customFormat="false" ht="15" hidden="false" customHeight="true" outlineLevel="0" collapsed="false">
      <c r="A111" s="35" t="n">
        <v>110</v>
      </c>
      <c r="B111" s="36" t="n">
        <f aca="false">IF(F110&lt;=0,0,F110)</f>
        <v>105185.598407519</v>
      </c>
      <c r="C111" s="36" t="n">
        <f aca="false">IF(B111&lt;=0,0,B111*('Rechner &amp; Ergebnisse'!C6/100)/12)</f>
        <v>306.791328688596</v>
      </c>
      <c r="D111" s="36" t="n">
        <f aca="false">IF(B111&lt;=0,0,MIN('Rechner &amp; Ergebnisse'!C5*('Rechner &amp; Ergebnisse'!C6/100+'Rechner &amp; Ergebnisse'!C7/100)/12-C111,B111))</f>
        <v>609.875337978071</v>
      </c>
      <c r="E111" s="37" t="n">
        <v>0</v>
      </c>
      <c r="F111" s="38" t="n">
        <f aca="false">MAX(B111-D111-E111,0)</f>
        <v>104575.72306954</v>
      </c>
      <c r="G111" s="39" t="n">
        <f aca="false">'Rechner &amp; Ergebnisse'!C9+INT((A111-1)/12)</f>
        <v>2034</v>
      </c>
      <c r="H111" s="34" t="b">
        <f aca="false">MOD(A111,12)&lt;&gt;0</f>
        <v>1</v>
      </c>
    </row>
    <row r="112" customFormat="false" ht="15" hidden="false" customHeight="true" outlineLevel="0" collapsed="false">
      <c r="A112" s="29" t="n">
        <v>111</v>
      </c>
      <c r="B112" s="30" t="n">
        <f aca="false">IF(F111&lt;=0,0,F111)</f>
        <v>104575.72306954</v>
      </c>
      <c r="C112" s="30" t="n">
        <f aca="false">IF(B112&lt;=0,0,B112*('Rechner &amp; Ergebnisse'!C6/100)/12)</f>
        <v>305.012525619493</v>
      </c>
      <c r="D112" s="30" t="n">
        <f aca="false">IF(B112&lt;=0,0,MIN('Rechner &amp; Ergebnisse'!C5*('Rechner &amp; Ergebnisse'!C6/100+'Rechner &amp; Ergebnisse'!C7/100)/12-C112,B112))</f>
        <v>611.654141047174</v>
      </c>
      <c r="E112" s="31" t="n">
        <v>0</v>
      </c>
      <c r="F112" s="32" t="n">
        <f aca="false">MAX(B112-D112-E112,0)</f>
        <v>103964.068928493</v>
      </c>
      <c r="G112" s="33" t="n">
        <f aca="false">'Rechner &amp; Ergebnisse'!C9+INT((A112-1)/12)</f>
        <v>2034</v>
      </c>
      <c r="H112" s="34" t="b">
        <f aca="false">MOD(A112,12)&lt;&gt;0</f>
        <v>1</v>
      </c>
    </row>
    <row r="113" customFormat="false" ht="15" hidden="false" customHeight="true" outlineLevel="0" collapsed="false">
      <c r="A113" s="35" t="n">
        <v>112</v>
      </c>
      <c r="B113" s="36" t="n">
        <f aca="false">IF(F112&lt;=0,0,F112)</f>
        <v>103964.068928493</v>
      </c>
      <c r="C113" s="36" t="n">
        <f aca="false">IF(B113&lt;=0,0,B113*('Rechner &amp; Ergebnisse'!C6/100)/12)</f>
        <v>303.228534374772</v>
      </c>
      <c r="D113" s="36" t="n">
        <f aca="false">IF(B113&lt;=0,0,MIN('Rechner &amp; Ergebnisse'!C5*('Rechner &amp; Ergebnisse'!C6/100+'Rechner &amp; Ergebnisse'!C7/100)/12-C113,B113))</f>
        <v>613.438132291895</v>
      </c>
      <c r="E113" s="37" t="n">
        <v>0</v>
      </c>
      <c r="F113" s="38" t="n">
        <f aca="false">MAX(B113-D113-E113,0)</f>
        <v>103350.630796201</v>
      </c>
      <c r="G113" s="39" t="n">
        <f aca="false">'Rechner &amp; Ergebnisse'!C9+INT((A113-1)/12)</f>
        <v>2034</v>
      </c>
      <c r="H113" s="34" t="b">
        <f aca="false">MOD(A113,12)&lt;&gt;0</f>
        <v>1</v>
      </c>
    </row>
    <row r="114" customFormat="false" ht="15" hidden="false" customHeight="true" outlineLevel="0" collapsed="false">
      <c r="A114" s="29" t="n">
        <v>113</v>
      </c>
      <c r="B114" s="30" t="n">
        <f aca="false">IF(F113&lt;=0,0,F113)</f>
        <v>103350.630796201</v>
      </c>
      <c r="C114" s="30" t="n">
        <f aca="false">IF(B114&lt;=0,0,B114*('Rechner &amp; Ergebnisse'!C6/100)/12)</f>
        <v>301.439339822254</v>
      </c>
      <c r="D114" s="30" t="n">
        <f aca="false">IF(B114&lt;=0,0,MIN('Rechner &amp; Ergebnisse'!C5*('Rechner &amp; Ergebnisse'!C6/100+'Rechner &amp; Ergebnisse'!C7/100)/12-C114,B114))</f>
        <v>615.227326844413</v>
      </c>
      <c r="E114" s="31" t="n">
        <v>0</v>
      </c>
      <c r="F114" s="32" t="n">
        <f aca="false">MAX(B114-D114-E114,0)</f>
        <v>102735.403469357</v>
      </c>
      <c r="G114" s="33" t="n">
        <f aca="false">'Rechner &amp; Ergebnisse'!C9+INT((A114-1)/12)</f>
        <v>2034</v>
      </c>
      <c r="H114" s="34" t="b">
        <f aca="false">MOD(A114,12)&lt;&gt;0</f>
        <v>1</v>
      </c>
    </row>
    <row r="115" customFormat="false" ht="15" hidden="false" customHeight="true" outlineLevel="0" collapsed="false">
      <c r="A115" s="35" t="n">
        <v>114</v>
      </c>
      <c r="B115" s="36" t="n">
        <f aca="false">IF(F114&lt;=0,0,F114)</f>
        <v>102735.403469357</v>
      </c>
      <c r="C115" s="36" t="n">
        <f aca="false">IF(B115&lt;=0,0,B115*('Rechner &amp; Ergebnisse'!C6/100)/12)</f>
        <v>299.644926785625</v>
      </c>
      <c r="D115" s="36" t="n">
        <f aca="false">IF(B115&lt;=0,0,MIN('Rechner &amp; Ergebnisse'!C5*('Rechner &amp; Ergebnisse'!C6/100+'Rechner &amp; Ergebnisse'!C7/100)/12-C115,B115))</f>
        <v>617.021739881042</v>
      </c>
      <c r="E115" s="37" t="n">
        <v>0</v>
      </c>
      <c r="F115" s="38" t="n">
        <f aca="false">MAX(B115-D115-E115,0)</f>
        <v>102118.381729476</v>
      </c>
      <c r="G115" s="39" t="n">
        <f aca="false">'Rechner &amp; Ergebnisse'!C9+INT((A115-1)/12)</f>
        <v>2034</v>
      </c>
      <c r="H115" s="34" t="b">
        <f aca="false">MOD(A115,12)&lt;&gt;0</f>
        <v>1</v>
      </c>
    </row>
    <row r="116" customFormat="false" ht="15" hidden="false" customHeight="true" outlineLevel="0" collapsed="false">
      <c r="A116" s="29" t="n">
        <v>115</v>
      </c>
      <c r="B116" s="30" t="n">
        <f aca="false">IF(F115&lt;=0,0,F115)</f>
        <v>102118.381729476</v>
      </c>
      <c r="C116" s="30" t="n">
        <f aca="false">IF(B116&lt;=0,0,B116*('Rechner &amp; Ergebnisse'!C6/100)/12)</f>
        <v>297.845280044305</v>
      </c>
      <c r="D116" s="30" t="n">
        <f aca="false">IF(B116&lt;=0,0,MIN('Rechner &amp; Ergebnisse'!C5*('Rechner &amp; Ergebnisse'!C6/100+'Rechner &amp; Ergebnisse'!C7/100)/12-C116,B116))</f>
        <v>618.821386622362</v>
      </c>
      <c r="E116" s="31" t="n">
        <v>0</v>
      </c>
      <c r="F116" s="32" t="n">
        <f aca="false">MAX(B116-D116-E116,0)</f>
        <v>101499.560342854</v>
      </c>
      <c r="G116" s="33" t="n">
        <f aca="false">'Rechner &amp; Ergebnisse'!C9+INT((A116-1)/12)</f>
        <v>2034</v>
      </c>
      <c r="H116" s="34" t="b">
        <f aca="false">MOD(A116,12)&lt;&gt;0</f>
        <v>1</v>
      </c>
    </row>
    <row r="117" customFormat="false" ht="15" hidden="false" customHeight="true" outlineLevel="0" collapsed="false">
      <c r="A117" s="35" t="n">
        <v>116</v>
      </c>
      <c r="B117" s="36" t="n">
        <f aca="false">IF(F116&lt;=0,0,F116)</f>
        <v>101499.560342854</v>
      </c>
      <c r="C117" s="36" t="n">
        <f aca="false">IF(B117&lt;=0,0,B117*('Rechner &amp; Ergebnisse'!C6/100)/12)</f>
        <v>296.040384333323</v>
      </c>
      <c r="D117" s="36" t="n">
        <f aca="false">IF(B117&lt;=0,0,MIN('Rechner &amp; Ergebnisse'!C5*('Rechner &amp; Ergebnisse'!C6/100+'Rechner &amp; Ergebnisse'!C7/100)/12-C117,B117))</f>
        <v>620.626282333344</v>
      </c>
      <c r="E117" s="37" t="n">
        <v>0</v>
      </c>
      <c r="F117" s="38" t="n">
        <f aca="false">MAX(B117-D117-E117,0)</f>
        <v>100878.93406052</v>
      </c>
      <c r="G117" s="39" t="n">
        <f aca="false">'Rechner &amp; Ergebnisse'!C9+INT((A117-1)/12)</f>
        <v>2034</v>
      </c>
      <c r="H117" s="34" t="b">
        <f aca="false">MOD(A117,12)&lt;&gt;0</f>
        <v>1</v>
      </c>
    </row>
    <row r="118" customFormat="false" ht="15" hidden="false" customHeight="true" outlineLevel="0" collapsed="false">
      <c r="A118" s="29" t="n">
        <v>117</v>
      </c>
      <c r="B118" s="30" t="n">
        <f aca="false">IF(F117&lt;=0,0,F117)</f>
        <v>100878.93406052</v>
      </c>
      <c r="C118" s="30" t="n">
        <f aca="false">IF(B118&lt;=0,0,B118*('Rechner &amp; Ergebnisse'!C6/100)/12)</f>
        <v>294.230224343184</v>
      </c>
      <c r="D118" s="30" t="n">
        <f aca="false">IF(B118&lt;=0,0,MIN('Rechner &amp; Ergebnisse'!C5*('Rechner &amp; Ergebnisse'!C6/100+'Rechner &amp; Ergebnisse'!C7/100)/12-C118,B118))</f>
        <v>622.436442323483</v>
      </c>
      <c r="E118" s="31" t="n">
        <v>0</v>
      </c>
      <c r="F118" s="32" t="n">
        <f aca="false">MAX(B118-D118-E118,0)</f>
        <v>100256.497618197</v>
      </c>
      <c r="G118" s="33" t="n">
        <f aca="false">'Rechner &amp; Ergebnisse'!C9+INT((A118-1)/12)</f>
        <v>2034</v>
      </c>
      <c r="H118" s="34" t="b">
        <f aca="false">MOD(A118,12)&lt;&gt;0</f>
        <v>1</v>
      </c>
    </row>
    <row r="119" customFormat="false" ht="15" hidden="false" customHeight="true" outlineLevel="0" collapsed="false">
      <c r="A119" s="35" t="n">
        <v>118</v>
      </c>
      <c r="B119" s="36" t="n">
        <f aca="false">IF(F118&lt;=0,0,F118)</f>
        <v>100256.497618197</v>
      </c>
      <c r="C119" s="36" t="n">
        <f aca="false">IF(B119&lt;=0,0,B119*('Rechner &amp; Ergebnisse'!C6/100)/12)</f>
        <v>292.414784719741</v>
      </c>
      <c r="D119" s="36" t="n">
        <f aca="false">IF(B119&lt;=0,0,MIN('Rechner &amp; Ergebnisse'!C5*('Rechner &amp; Ergebnisse'!C6/100+'Rechner &amp; Ergebnisse'!C7/100)/12-C119,B119))</f>
        <v>624.251881946926</v>
      </c>
      <c r="E119" s="37" t="n">
        <v>0</v>
      </c>
      <c r="F119" s="38" t="n">
        <f aca="false">MAX(B119-D119-E119,0)</f>
        <v>99632.2457362498</v>
      </c>
      <c r="G119" s="39" t="n">
        <f aca="false">'Rechner &amp; Ergebnisse'!C9+INT((A119-1)/12)</f>
        <v>2034</v>
      </c>
      <c r="H119" s="34" t="b">
        <f aca="false">MOD(A119,12)&lt;&gt;0</f>
        <v>1</v>
      </c>
    </row>
    <row r="120" customFormat="false" ht="15" hidden="false" customHeight="true" outlineLevel="0" collapsed="false">
      <c r="A120" s="29" t="n">
        <v>119</v>
      </c>
      <c r="B120" s="30" t="n">
        <f aca="false">IF(F119&lt;=0,0,F119)</f>
        <v>99632.2457362498</v>
      </c>
      <c r="C120" s="30" t="n">
        <f aca="false">IF(B120&lt;=0,0,B120*('Rechner &amp; Ergebnisse'!C6/100)/12)</f>
        <v>290.594050064062</v>
      </c>
      <c r="D120" s="30" t="n">
        <f aca="false">IF(B120&lt;=0,0,MIN('Rechner &amp; Ergebnisse'!C5*('Rechner &amp; Ergebnisse'!C6/100+'Rechner &amp; Ergebnisse'!C7/100)/12-C120,B120))</f>
        <v>626.072616602605</v>
      </c>
      <c r="E120" s="31" t="n">
        <v>0</v>
      </c>
      <c r="F120" s="32" t="n">
        <f aca="false">MAX(B120-D120-E120,0)</f>
        <v>99006.1731196472</v>
      </c>
      <c r="G120" s="33" t="n">
        <f aca="false">'Rechner &amp; Ergebnisse'!C9+INT((A120-1)/12)</f>
        <v>2034</v>
      </c>
      <c r="H120" s="34" t="b">
        <f aca="false">MOD(A120,12)&lt;&gt;0</f>
        <v>1</v>
      </c>
    </row>
    <row r="121" customFormat="false" ht="15" hidden="false" customHeight="true" outlineLevel="0" collapsed="false">
      <c r="A121" s="35" t="n">
        <v>120</v>
      </c>
      <c r="B121" s="36" t="n">
        <f aca="false">IF(F120&lt;=0,0,F120)</f>
        <v>99006.1731196472</v>
      </c>
      <c r="C121" s="36" t="n">
        <f aca="false">IF(B121&lt;=0,0,B121*('Rechner &amp; Ergebnisse'!C6/100)/12)</f>
        <v>288.768004932304</v>
      </c>
      <c r="D121" s="36" t="n">
        <f aca="false">IF(B121&lt;=0,0,MIN('Rechner &amp; Ergebnisse'!C5*('Rechner &amp; Ergebnisse'!C6/100+'Rechner &amp; Ergebnisse'!C7/100)/12-C121,B121))</f>
        <v>627.898661734362</v>
      </c>
      <c r="E121" s="40" t="n">
        <f aca="false">IF(B121&lt;=0,0,MIN('Rechner &amp; Ergebnisse'!C8,MAX(B121-D121,0)))</f>
        <v>5000</v>
      </c>
      <c r="F121" s="38" t="n">
        <f aca="false">MAX(B121-D121-E121,0)</f>
        <v>93378.2744579129</v>
      </c>
      <c r="G121" s="39" t="n">
        <f aca="false">'Rechner &amp; Ergebnisse'!C9+INT((A121-1)/12)</f>
        <v>2034</v>
      </c>
      <c r="H121" s="34" t="b">
        <f aca="false">MOD(A121,12)&lt;&gt;0</f>
        <v>0</v>
      </c>
    </row>
    <row r="122" customFormat="false" ht="15" hidden="false" customHeight="true" outlineLevel="0" collapsed="false">
      <c r="A122" s="29" t="n">
        <v>121</v>
      </c>
      <c r="B122" s="30" t="n">
        <f aca="false">IF(F121&lt;=0,0,F121)</f>
        <v>93378.2744579129</v>
      </c>
      <c r="C122" s="30" t="n">
        <f aca="false">IF(B122&lt;=0,0,B122*('Rechner &amp; Ergebnisse'!C6/100)/12)</f>
        <v>272.353300502246</v>
      </c>
      <c r="D122" s="30" t="n">
        <f aca="false">IF(B122&lt;=0,0,MIN('Rechner &amp; Ergebnisse'!C5*('Rechner &amp; Ergebnisse'!C6/100+'Rechner &amp; Ergebnisse'!C7/100)/12-C122,B122))</f>
        <v>644.313366164421</v>
      </c>
      <c r="E122" s="31" t="n">
        <v>0</v>
      </c>
      <c r="F122" s="32" t="n">
        <f aca="false">MAX(B122-D122-E122,0)</f>
        <v>92733.9610917484</v>
      </c>
      <c r="G122" s="33" t="n">
        <f aca="false">'Rechner &amp; Ergebnisse'!C9+INT((A122-1)/12)</f>
        <v>2035</v>
      </c>
      <c r="H122" s="34" t="b">
        <f aca="false">MOD(A122,12)&lt;&gt;0</f>
        <v>1</v>
      </c>
    </row>
    <row r="123" customFormat="false" ht="15" hidden="false" customHeight="true" outlineLevel="0" collapsed="false">
      <c r="A123" s="35" t="n">
        <v>122</v>
      </c>
      <c r="B123" s="36" t="n">
        <f aca="false">IF(F122&lt;=0,0,F122)</f>
        <v>92733.9610917484</v>
      </c>
      <c r="C123" s="36" t="n">
        <f aca="false">IF(B123&lt;=0,0,B123*('Rechner &amp; Ergebnisse'!C6/100)/12)</f>
        <v>270.474053184266</v>
      </c>
      <c r="D123" s="36" t="n">
        <f aca="false">IF(B123&lt;=0,0,MIN('Rechner &amp; Ergebnisse'!C5*('Rechner &amp; Ergebnisse'!C6/100+'Rechner &amp; Ergebnisse'!C7/100)/12-C123,B123))</f>
        <v>646.192613482401</v>
      </c>
      <c r="E123" s="37" t="n">
        <v>0</v>
      </c>
      <c r="F123" s="38" t="n">
        <f aca="false">MAX(B123-D123-E123,0)</f>
        <v>92087.768478266</v>
      </c>
      <c r="G123" s="39" t="n">
        <f aca="false">'Rechner &amp; Ergebnisse'!C9+INT((A123-1)/12)</f>
        <v>2035</v>
      </c>
      <c r="H123" s="34" t="b">
        <f aca="false">MOD(A123,12)&lt;&gt;0</f>
        <v>1</v>
      </c>
    </row>
    <row r="124" customFormat="false" ht="15" hidden="false" customHeight="true" outlineLevel="0" collapsed="false">
      <c r="A124" s="29" t="n">
        <v>123</v>
      </c>
      <c r="B124" s="30" t="n">
        <f aca="false">IF(F123&lt;=0,0,F123)</f>
        <v>92087.768478266</v>
      </c>
      <c r="C124" s="30" t="n">
        <f aca="false">IF(B124&lt;=0,0,B124*('Rechner &amp; Ergebnisse'!C6/100)/12)</f>
        <v>268.589324728276</v>
      </c>
      <c r="D124" s="30" t="n">
        <f aca="false">IF(B124&lt;=0,0,MIN('Rechner &amp; Ergebnisse'!C5*('Rechner &amp; Ergebnisse'!C6/100+'Rechner &amp; Ergebnisse'!C7/100)/12-C124,B124))</f>
        <v>648.077341938391</v>
      </c>
      <c r="E124" s="31" t="n">
        <v>0</v>
      </c>
      <c r="F124" s="32" t="n">
        <f aca="false">MAX(B124-D124-E124,0)</f>
        <v>91439.6911363276</v>
      </c>
      <c r="G124" s="33" t="n">
        <f aca="false">'Rechner &amp; Ergebnisse'!C9+INT((A124-1)/12)</f>
        <v>2035</v>
      </c>
      <c r="H124" s="34" t="b">
        <f aca="false">MOD(A124,12)&lt;&gt;0</f>
        <v>1</v>
      </c>
    </row>
    <row r="125" customFormat="false" ht="15" hidden="false" customHeight="true" outlineLevel="0" collapsed="false">
      <c r="A125" s="35" t="n">
        <v>124</v>
      </c>
      <c r="B125" s="36" t="n">
        <f aca="false">IF(F124&lt;=0,0,F124)</f>
        <v>91439.6911363276</v>
      </c>
      <c r="C125" s="36" t="n">
        <f aca="false">IF(B125&lt;=0,0,B125*('Rechner &amp; Ergebnisse'!C6/100)/12)</f>
        <v>266.699099147622</v>
      </c>
      <c r="D125" s="36" t="n">
        <f aca="false">IF(B125&lt;=0,0,MIN('Rechner &amp; Ergebnisse'!C5*('Rechner &amp; Ergebnisse'!C6/100+'Rechner &amp; Ergebnisse'!C7/100)/12-C125,B125))</f>
        <v>649.967567519045</v>
      </c>
      <c r="E125" s="37" t="n">
        <v>0</v>
      </c>
      <c r="F125" s="38" t="n">
        <f aca="false">MAX(B125-D125-E125,0)</f>
        <v>90789.7235688086</v>
      </c>
      <c r="G125" s="39" t="n">
        <f aca="false">'Rechner &amp; Ergebnisse'!C9+INT((A125-1)/12)</f>
        <v>2035</v>
      </c>
      <c r="H125" s="34" t="b">
        <f aca="false">MOD(A125,12)&lt;&gt;0</f>
        <v>1</v>
      </c>
    </row>
    <row r="126" customFormat="false" ht="15" hidden="false" customHeight="true" outlineLevel="0" collapsed="false">
      <c r="A126" s="29" t="n">
        <v>125</v>
      </c>
      <c r="B126" s="30" t="n">
        <f aca="false">IF(F125&lt;=0,0,F125)</f>
        <v>90789.7235688086</v>
      </c>
      <c r="C126" s="30" t="n">
        <f aca="false">IF(B126&lt;=0,0,B126*('Rechner &amp; Ergebnisse'!C6/100)/12)</f>
        <v>264.803360409025</v>
      </c>
      <c r="D126" s="30" t="n">
        <f aca="false">IF(B126&lt;=0,0,MIN('Rechner &amp; Ergebnisse'!C5*('Rechner &amp; Ergebnisse'!C6/100+'Rechner &amp; Ergebnisse'!C7/100)/12-C126,B126))</f>
        <v>651.863306257642</v>
      </c>
      <c r="E126" s="31" t="n">
        <v>0</v>
      </c>
      <c r="F126" s="32" t="n">
        <f aca="false">MAX(B126-D126-E126,0)</f>
        <v>90137.860262551</v>
      </c>
      <c r="G126" s="33" t="n">
        <f aca="false">'Rechner &amp; Ergebnisse'!C9+INT((A126-1)/12)</f>
        <v>2035</v>
      </c>
      <c r="H126" s="34" t="b">
        <f aca="false">MOD(A126,12)&lt;&gt;0</f>
        <v>1</v>
      </c>
    </row>
    <row r="127" customFormat="false" ht="15" hidden="false" customHeight="true" outlineLevel="0" collapsed="false">
      <c r="A127" s="35" t="n">
        <v>126</v>
      </c>
      <c r="B127" s="36" t="n">
        <f aca="false">IF(F126&lt;=0,0,F126)</f>
        <v>90137.860262551</v>
      </c>
      <c r="C127" s="36" t="n">
        <f aca="false">IF(B127&lt;=0,0,B127*('Rechner &amp; Ergebnisse'!C6/100)/12)</f>
        <v>262.90209243244</v>
      </c>
      <c r="D127" s="36" t="n">
        <f aca="false">IF(B127&lt;=0,0,MIN('Rechner &amp; Ergebnisse'!C5*('Rechner &amp; Ergebnisse'!C6/100+'Rechner &amp; Ergebnisse'!C7/100)/12-C127,B127))</f>
        <v>653.764574234227</v>
      </c>
      <c r="E127" s="37" t="n">
        <v>0</v>
      </c>
      <c r="F127" s="38" t="n">
        <f aca="false">MAX(B127-D127-E127,0)</f>
        <v>89484.0956883167</v>
      </c>
      <c r="G127" s="39" t="n">
        <f aca="false">'Rechner &amp; Ergebnisse'!C9+INT((A127-1)/12)</f>
        <v>2035</v>
      </c>
      <c r="H127" s="34" t="b">
        <f aca="false">MOD(A127,12)&lt;&gt;0</f>
        <v>1</v>
      </c>
    </row>
    <row r="128" customFormat="false" ht="15" hidden="false" customHeight="true" outlineLevel="0" collapsed="false">
      <c r="A128" s="29" t="n">
        <v>127</v>
      </c>
      <c r="B128" s="30" t="n">
        <f aca="false">IF(F127&lt;=0,0,F127)</f>
        <v>89484.0956883167</v>
      </c>
      <c r="C128" s="30" t="n">
        <f aca="false">IF(B128&lt;=0,0,B128*('Rechner &amp; Ergebnisse'!C6/100)/12)</f>
        <v>260.995279090924</v>
      </c>
      <c r="D128" s="30" t="n">
        <f aca="false">IF(B128&lt;=0,0,MIN('Rechner &amp; Ergebnisse'!C5*('Rechner &amp; Ergebnisse'!C6/100+'Rechner &amp; Ergebnisse'!C7/100)/12-C128,B128))</f>
        <v>655.671387575743</v>
      </c>
      <c r="E128" s="31" t="n">
        <v>0</v>
      </c>
      <c r="F128" s="32" t="n">
        <f aca="false">MAX(B128-D128-E128,0)</f>
        <v>88828.424300741</v>
      </c>
      <c r="G128" s="33" t="n">
        <f aca="false">'Rechner &amp; Ergebnisse'!C9+INT((A128-1)/12)</f>
        <v>2035</v>
      </c>
      <c r="H128" s="34" t="b">
        <f aca="false">MOD(A128,12)&lt;&gt;0</f>
        <v>1</v>
      </c>
    </row>
    <row r="129" customFormat="false" ht="15" hidden="false" customHeight="true" outlineLevel="0" collapsed="false">
      <c r="A129" s="35" t="n">
        <v>128</v>
      </c>
      <c r="B129" s="36" t="n">
        <f aca="false">IF(F128&lt;=0,0,F128)</f>
        <v>88828.424300741</v>
      </c>
      <c r="C129" s="36" t="n">
        <f aca="false">IF(B129&lt;=0,0,B129*('Rechner &amp; Ergebnisse'!C6/100)/12)</f>
        <v>259.082904210495</v>
      </c>
      <c r="D129" s="36" t="n">
        <f aca="false">IF(B129&lt;=0,0,MIN('Rechner &amp; Ergebnisse'!C5*('Rechner &amp; Ergebnisse'!C6/100+'Rechner &amp; Ergebnisse'!C7/100)/12-C129,B129))</f>
        <v>657.583762456172</v>
      </c>
      <c r="E129" s="37" t="n">
        <v>0</v>
      </c>
      <c r="F129" s="38" t="n">
        <f aca="false">MAX(B129-D129-E129,0)</f>
        <v>88170.8405382848</v>
      </c>
      <c r="G129" s="39" t="n">
        <f aca="false">'Rechner &amp; Ergebnisse'!C9+INT((A129-1)/12)</f>
        <v>2035</v>
      </c>
      <c r="H129" s="34" t="b">
        <f aca="false">MOD(A129,12)&lt;&gt;0</f>
        <v>1</v>
      </c>
    </row>
    <row r="130" customFormat="false" ht="15" hidden="false" customHeight="true" outlineLevel="0" collapsed="false">
      <c r="A130" s="29" t="n">
        <v>129</v>
      </c>
      <c r="B130" s="30" t="n">
        <f aca="false">IF(F129&lt;=0,0,F129)</f>
        <v>88170.8405382848</v>
      </c>
      <c r="C130" s="30" t="n">
        <f aca="false">IF(B130&lt;=0,0,B130*('Rechner &amp; Ergebnisse'!C6/100)/12)</f>
        <v>257.164951569997</v>
      </c>
      <c r="D130" s="30" t="n">
        <f aca="false">IF(B130&lt;=0,0,MIN('Rechner &amp; Ergebnisse'!C5*('Rechner &amp; Ergebnisse'!C6/100+'Rechner &amp; Ergebnisse'!C7/100)/12-C130,B130))</f>
        <v>659.501715096669</v>
      </c>
      <c r="E130" s="31" t="n">
        <v>0</v>
      </c>
      <c r="F130" s="32" t="n">
        <f aca="false">MAX(B130-D130-E130,0)</f>
        <v>87511.3388231882</v>
      </c>
      <c r="G130" s="33" t="n">
        <f aca="false">'Rechner &amp; Ergebnisse'!C9+INT((A130-1)/12)</f>
        <v>2035</v>
      </c>
      <c r="H130" s="34" t="b">
        <f aca="false">MOD(A130,12)&lt;&gt;0</f>
        <v>1</v>
      </c>
    </row>
    <row r="131" customFormat="false" ht="15" hidden="false" customHeight="true" outlineLevel="0" collapsed="false">
      <c r="A131" s="35" t="n">
        <v>130</v>
      </c>
      <c r="B131" s="36" t="n">
        <f aca="false">IF(F130&lt;=0,0,F130)</f>
        <v>87511.3388231882</v>
      </c>
      <c r="C131" s="36" t="n">
        <f aca="false">IF(B131&lt;=0,0,B131*('Rechner &amp; Ergebnisse'!C6/100)/12)</f>
        <v>255.241404900965</v>
      </c>
      <c r="D131" s="36" t="n">
        <f aca="false">IF(B131&lt;=0,0,MIN('Rechner &amp; Ergebnisse'!C5*('Rechner &amp; Ergebnisse'!C6/100+'Rechner &amp; Ergebnisse'!C7/100)/12-C131,B131))</f>
        <v>661.425261765701</v>
      </c>
      <c r="E131" s="37" t="n">
        <v>0</v>
      </c>
      <c r="F131" s="38" t="n">
        <f aca="false">MAX(B131-D131-E131,0)</f>
        <v>86849.9135614225</v>
      </c>
      <c r="G131" s="39" t="n">
        <f aca="false">'Rechner &amp; Ergebnisse'!C9+INT((A131-1)/12)</f>
        <v>2035</v>
      </c>
      <c r="H131" s="34" t="b">
        <f aca="false">MOD(A131,12)&lt;&gt;0</f>
        <v>1</v>
      </c>
    </row>
    <row r="132" customFormat="false" ht="15" hidden="false" customHeight="true" outlineLevel="0" collapsed="false">
      <c r="A132" s="29" t="n">
        <v>131</v>
      </c>
      <c r="B132" s="30" t="n">
        <f aca="false">IF(F131&lt;=0,0,F131)</f>
        <v>86849.9135614225</v>
      </c>
      <c r="C132" s="30" t="n">
        <f aca="false">IF(B132&lt;=0,0,B132*('Rechner &amp; Ergebnisse'!C6/100)/12)</f>
        <v>253.312247887482</v>
      </c>
      <c r="D132" s="30" t="n">
        <f aca="false">IF(B132&lt;=0,0,MIN('Rechner &amp; Ergebnisse'!C5*('Rechner &amp; Ergebnisse'!C6/100+'Rechner &amp; Ergebnisse'!C7/100)/12-C132,B132))</f>
        <v>663.354418779185</v>
      </c>
      <c r="E132" s="31" t="n">
        <v>0</v>
      </c>
      <c r="F132" s="32" t="n">
        <f aca="false">MAX(B132-D132-E132,0)</f>
        <v>86186.5591426433</v>
      </c>
      <c r="G132" s="33" t="n">
        <f aca="false">'Rechner &amp; Ergebnisse'!C9+INT((A132-1)/12)</f>
        <v>2035</v>
      </c>
      <c r="H132" s="34" t="b">
        <f aca="false">MOD(A132,12)&lt;&gt;0</f>
        <v>1</v>
      </c>
    </row>
    <row r="133" customFormat="false" ht="15" hidden="false" customHeight="true" outlineLevel="0" collapsed="false">
      <c r="A133" s="35" t="n">
        <v>132</v>
      </c>
      <c r="B133" s="36" t="n">
        <f aca="false">IF(F132&lt;=0,0,F132)</f>
        <v>86186.5591426433</v>
      </c>
      <c r="C133" s="36" t="n">
        <f aca="false">IF(B133&lt;=0,0,B133*('Rechner &amp; Ergebnisse'!C6/100)/12)</f>
        <v>251.377464166043</v>
      </c>
      <c r="D133" s="36" t="n">
        <f aca="false">IF(B133&lt;=0,0,MIN('Rechner &amp; Ergebnisse'!C5*('Rechner &amp; Ergebnisse'!C6/100+'Rechner &amp; Ergebnisse'!C7/100)/12-C133,B133))</f>
        <v>665.289202500624</v>
      </c>
      <c r="E133" s="40" t="n">
        <f aca="false">IF(B133&lt;=0,0,MIN('Rechner &amp; Ergebnisse'!C8,MAX(B133-D133,0)))</f>
        <v>5000</v>
      </c>
      <c r="F133" s="38" t="n">
        <f aca="false">MAX(B133-D133-E133,0)</f>
        <v>80521.2699401426</v>
      </c>
      <c r="G133" s="39" t="n">
        <f aca="false">'Rechner &amp; Ergebnisse'!C9+INT((A133-1)/12)</f>
        <v>2035</v>
      </c>
      <c r="H133" s="34" t="b">
        <f aca="false">MOD(A133,12)&lt;&gt;0</f>
        <v>0</v>
      </c>
    </row>
    <row r="134" customFormat="false" ht="15" hidden="false" customHeight="true" outlineLevel="0" collapsed="false">
      <c r="A134" s="29" t="n">
        <v>133</v>
      </c>
      <c r="B134" s="30" t="n">
        <f aca="false">IF(F133&lt;=0,0,F133)</f>
        <v>80521.2699401426</v>
      </c>
      <c r="C134" s="30" t="n">
        <f aca="false">IF(B134&lt;=0,0,B134*('Rechner &amp; Ergebnisse'!C6/100)/12)</f>
        <v>234.853703992083</v>
      </c>
      <c r="D134" s="30" t="n">
        <f aca="false">IF(B134&lt;=0,0,MIN('Rechner &amp; Ergebnisse'!C5*('Rechner &amp; Ergebnisse'!C6/100+'Rechner &amp; Ergebnisse'!C7/100)/12-C134,B134))</f>
        <v>681.812962674584</v>
      </c>
      <c r="E134" s="31" t="n">
        <v>0</v>
      </c>
      <c r="F134" s="32" t="n">
        <f aca="false">MAX(B134-D134-E134,0)</f>
        <v>79839.4569774681</v>
      </c>
      <c r="G134" s="33" t="n">
        <f aca="false">'Rechner &amp; Ergebnisse'!C9+INT((A134-1)/12)</f>
        <v>2036</v>
      </c>
      <c r="H134" s="34" t="b">
        <f aca="false">MOD(A134,12)&lt;&gt;0</f>
        <v>1</v>
      </c>
    </row>
    <row r="135" customFormat="false" ht="15" hidden="false" customHeight="true" outlineLevel="0" collapsed="false">
      <c r="A135" s="35" t="n">
        <v>134</v>
      </c>
      <c r="B135" s="36" t="n">
        <f aca="false">IF(F134&lt;=0,0,F134)</f>
        <v>79839.4569774681</v>
      </c>
      <c r="C135" s="36" t="n">
        <f aca="false">IF(B135&lt;=0,0,B135*('Rechner &amp; Ergebnisse'!C6/100)/12)</f>
        <v>232.865082850949</v>
      </c>
      <c r="D135" s="36" t="n">
        <f aca="false">IF(B135&lt;=0,0,MIN('Rechner &amp; Ergebnisse'!C5*('Rechner &amp; Ergebnisse'!C6/100+'Rechner &amp; Ergebnisse'!C7/100)/12-C135,B135))</f>
        <v>683.801583815718</v>
      </c>
      <c r="E135" s="37" t="n">
        <v>0</v>
      </c>
      <c r="F135" s="38" t="n">
        <f aca="false">MAX(B135-D135-E135,0)</f>
        <v>79155.6553936523</v>
      </c>
      <c r="G135" s="39" t="n">
        <f aca="false">'Rechner &amp; Ergebnisse'!C9+INT((A135-1)/12)</f>
        <v>2036</v>
      </c>
      <c r="H135" s="34" t="b">
        <f aca="false">MOD(A135,12)&lt;&gt;0</f>
        <v>1</v>
      </c>
    </row>
    <row r="136" customFormat="false" ht="15" hidden="false" customHeight="true" outlineLevel="0" collapsed="false">
      <c r="A136" s="29" t="n">
        <v>135</v>
      </c>
      <c r="B136" s="30" t="n">
        <f aca="false">IF(F135&lt;=0,0,F135)</f>
        <v>79155.6553936523</v>
      </c>
      <c r="C136" s="30" t="n">
        <f aca="false">IF(B136&lt;=0,0,B136*('Rechner &amp; Ergebnisse'!C6/100)/12)</f>
        <v>230.870661564819</v>
      </c>
      <c r="D136" s="30" t="n">
        <f aca="false">IF(B136&lt;=0,0,MIN('Rechner &amp; Ergebnisse'!C5*('Rechner &amp; Ergebnisse'!C6/100+'Rechner &amp; Ergebnisse'!C7/100)/12-C136,B136))</f>
        <v>685.796005101848</v>
      </c>
      <c r="E136" s="31" t="n">
        <v>0</v>
      </c>
      <c r="F136" s="32" t="n">
        <f aca="false">MAX(B136-D136-E136,0)</f>
        <v>78469.8593885505</v>
      </c>
      <c r="G136" s="33" t="n">
        <f aca="false">'Rechner &amp; Ergebnisse'!C9+INT((A136-1)/12)</f>
        <v>2036</v>
      </c>
      <c r="H136" s="34" t="b">
        <f aca="false">MOD(A136,12)&lt;&gt;0</f>
        <v>1</v>
      </c>
    </row>
    <row r="137" customFormat="false" ht="15" hidden="false" customHeight="true" outlineLevel="0" collapsed="false">
      <c r="A137" s="35" t="n">
        <v>136</v>
      </c>
      <c r="B137" s="36" t="n">
        <f aca="false">IF(F136&lt;=0,0,F136)</f>
        <v>78469.8593885505</v>
      </c>
      <c r="C137" s="36" t="n">
        <f aca="false">IF(B137&lt;=0,0,B137*('Rechner &amp; Ergebnisse'!C6/100)/12)</f>
        <v>228.870423216606</v>
      </c>
      <c r="D137" s="36" t="n">
        <f aca="false">IF(B137&lt;=0,0,MIN('Rechner &amp; Ergebnisse'!C5*('Rechner &amp; Ergebnisse'!C6/100+'Rechner &amp; Ergebnisse'!C7/100)/12-C137,B137))</f>
        <v>687.796243450061</v>
      </c>
      <c r="E137" s="37" t="n">
        <v>0</v>
      </c>
      <c r="F137" s="38" t="n">
        <f aca="false">MAX(B137-D137-E137,0)</f>
        <v>77782.0631451004</v>
      </c>
      <c r="G137" s="39" t="n">
        <f aca="false">'Rechner &amp; Ergebnisse'!C9+INT((A137-1)/12)</f>
        <v>2036</v>
      </c>
      <c r="H137" s="34" t="b">
        <f aca="false">MOD(A137,12)&lt;&gt;0</f>
        <v>1</v>
      </c>
    </row>
    <row r="138" customFormat="false" ht="15" hidden="false" customHeight="true" outlineLevel="0" collapsed="false">
      <c r="A138" s="29" t="n">
        <v>137</v>
      </c>
      <c r="B138" s="30" t="n">
        <f aca="false">IF(F137&lt;=0,0,F137)</f>
        <v>77782.0631451004</v>
      </c>
      <c r="C138" s="30" t="n">
        <f aca="false">IF(B138&lt;=0,0,B138*('Rechner &amp; Ergebnisse'!C6/100)/12)</f>
        <v>226.864350839876</v>
      </c>
      <c r="D138" s="30" t="n">
        <f aca="false">IF(B138&lt;=0,0,MIN('Rechner &amp; Ergebnisse'!C5*('Rechner &amp; Ergebnisse'!C6/100+'Rechner &amp; Ergebnisse'!C7/100)/12-C138,B138))</f>
        <v>689.802315826791</v>
      </c>
      <c r="E138" s="31" t="n">
        <v>0</v>
      </c>
      <c r="F138" s="32" t="n">
        <f aca="false">MAX(B138-D138-E138,0)</f>
        <v>77092.2608292736</v>
      </c>
      <c r="G138" s="33" t="n">
        <f aca="false">'Rechner &amp; Ergebnisse'!C9+INT((A138-1)/12)</f>
        <v>2036</v>
      </c>
      <c r="H138" s="34" t="b">
        <f aca="false">MOD(A138,12)&lt;&gt;0</f>
        <v>1</v>
      </c>
    </row>
    <row r="139" customFormat="false" ht="15" hidden="false" customHeight="true" outlineLevel="0" collapsed="false">
      <c r="A139" s="35" t="n">
        <v>138</v>
      </c>
      <c r="B139" s="36" t="n">
        <f aca="false">IF(F138&lt;=0,0,F138)</f>
        <v>77092.2608292736</v>
      </c>
      <c r="C139" s="36" t="n">
        <f aca="false">IF(B139&lt;=0,0,B139*('Rechner &amp; Ergebnisse'!C6/100)/12)</f>
        <v>224.852427418715</v>
      </c>
      <c r="D139" s="36" t="n">
        <f aca="false">IF(B139&lt;=0,0,MIN('Rechner &amp; Ergebnisse'!C5*('Rechner &amp; Ergebnisse'!C6/100+'Rechner &amp; Ergebnisse'!C7/100)/12-C139,B139))</f>
        <v>691.814239247952</v>
      </c>
      <c r="E139" s="37" t="n">
        <v>0</v>
      </c>
      <c r="F139" s="38" t="n">
        <f aca="false">MAX(B139-D139-E139,0)</f>
        <v>76400.4465900257</v>
      </c>
      <c r="G139" s="39" t="n">
        <f aca="false">'Rechner &amp; Ergebnisse'!C9+INT((A139-1)/12)</f>
        <v>2036</v>
      </c>
      <c r="H139" s="34" t="b">
        <f aca="false">MOD(A139,12)&lt;&gt;0</f>
        <v>1</v>
      </c>
    </row>
    <row r="140" customFormat="false" ht="15" hidden="false" customHeight="true" outlineLevel="0" collapsed="false">
      <c r="A140" s="29" t="n">
        <v>139</v>
      </c>
      <c r="B140" s="30" t="n">
        <f aca="false">IF(F139&lt;=0,0,F139)</f>
        <v>76400.4465900257</v>
      </c>
      <c r="C140" s="30" t="n">
        <f aca="false">IF(B140&lt;=0,0,B140*('Rechner &amp; Ergebnisse'!C6/100)/12)</f>
        <v>222.834635887575</v>
      </c>
      <c r="D140" s="30" t="n">
        <f aca="false">IF(B140&lt;=0,0,MIN('Rechner &amp; Ergebnisse'!C5*('Rechner &amp; Ergebnisse'!C6/100+'Rechner &amp; Ergebnisse'!C7/100)/12-C140,B140))</f>
        <v>693.832030779092</v>
      </c>
      <c r="E140" s="31" t="n">
        <v>0</v>
      </c>
      <c r="F140" s="32" t="n">
        <f aca="false">MAX(B140-D140-E140,0)</f>
        <v>75706.6145592466</v>
      </c>
      <c r="G140" s="33" t="n">
        <f aca="false">'Rechner &amp; Ergebnisse'!C9+INT((A140-1)/12)</f>
        <v>2036</v>
      </c>
      <c r="H140" s="34" t="b">
        <f aca="false">MOD(A140,12)&lt;&gt;0</f>
        <v>1</v>
      </c>
    </row>
    <row r="141" customFormat="false" ht="15" hidden="false" customHeight="true" outlineLevel="0" collapsed="false">
      <c r="A141" s="35" t="n">
        <v>140</v>
      </c>
      <c r="B141" s="36" t="n">
        <f aca="false">IF(F140&lt;=0,0,F140)</f>
        <v>75706.6145592466</v>
      </c>
      <c r="C141" s="36" t="n">
        <f aca="false">IF(B141&lt;=0,0,B141*('Rechner &amp; Ergebnisse'!C6/100)/12)</f>
        <v>220.810959131136</v>
      </c>
      <c r="D141" s="36" t="n">
        <f aca="false">IF(B141&lt;=0,0,MIN('Rechner &amp; Ergebnisse'!C5*('Rechner &amp; Ergebnisse'!C6/100+'Rechner &amp; Ergebnisse'!C7/100)/12-C141,B141))</f>
        <v>695.855707535531</v>
      </c>
      <c r="E141" s="37" t="n">
        <v>0</v>
      </c>
      <c r="F141" s="38" t="n">
        <f aca="false">MAX(B141-D141-E141,0)</f>
        <v>75010.7588517111</v>
      </c>
      <c r="G141" s="39" t="n">
        <f aca="false">'Rechner &amp; Ergebnisse'!C9+INT((A141-1)/12)</f>
        <v>2036</v>
      </c>
      <c r="H141" s="34" t="b">
        <f aca="false">MOD(A141,12)&lt;&gt;0</f>
        <v>1</v>
      </c>
    </row>
    <row r="142" customFormat="false" ht="15" hidden="false" customHeight="true" outlineLevel="0" collapsed="false">
      <c r="A142" s="29" t="n">
        <v>141</v>
      </c>
      <c r="B142" s="30" t="n">
        <f aca="false">IF(F141&lt;=0,0,F141)</f>
        <v>75010.7588517111</v>
      </c>
      <c r="C142" s="30" t="n">
        <f aca="false">IF(B142&lt;=0,0,B142*('Rechner &amp; Ergebnisse'!C6/100)/12)</f>
        <v>218.781379984157</v>
      </c>
      <c r="D142" s="30" t="n">
        <f aca="false">IF(B142&lt;=0,0,MIN('Rechner &amp; Ergebnisse'!C5*('Rechner &amp; Ergebnisse'!C6/100+'Rechner &amp; Ergebnisse'!C7/100)/12-C142,B142))</f>
        <v>697.88528668251</v>
      </c>
      <c r="E142" s="31" t="n">
        <v>0</v>
      </c>
      <c r="F142" s="32" t="n">
        <f aca="false">MAX(B142-D142-E142,0)</f>
        <v>74312.8735650286</v>
      </c>
      <c r="G142" s="33" t="n">
        <f aca="false">'Rechner &amp; Ergebnisse'!C9+INT((A142-1)/12)</f>
        <v>2036</v>
      </c>
      <c r="H142" s="34" t="b">
        <f aca="false">MOD(A142,12)&lt;&gt;0</f>
        <v>1</v>
      </c>
    </row>
    <row r="143" customFormat="false" ht="15" hidden="false" customHeight="true" outlineLevel="0" collapsed="false">
      <c r="A143" s="35" t="n">
        <v>142</v>
      </c>
      <c r="B143" s="36" t="n">
        <f aca="false">IF(F142&lt;=0,0,F142)</f>
        <v>74312.8735650286</v>
      </c>
      <c r="C143" s="36" t="n">
        <f aca="false">IF(B143&lt;=0,0,B143*('Rechner &amp; Ergebnisse'!C6/100)/12)</f>
        <v>216.745881231333</v>
      </c>
      <c r="D143" s="36" t="n">
        <f aca="false">IF(B143&lt;=0,0,MIN('Rechner &amp; Ergebnisse'!C5*('Rechner &amp; Ergebnisse'!C6/100+'Rechner &amp; Ergebnisse'!C7/100)/12-C143,B143))</f>
        <v>699.920785435334</v>
      </c>
      <c r="E143" s="37" t="n">
        <v>0</v>
      </c>
      <c r="F143" s="38" t="n">
        <f aca="false">MAX(B143-D143-E143,0)</f>
        <v>73612.9527795932</v>
      </c>
      <c r="G143" s="39" t="n">
        <f aca="false">'Rechner &amp; Ergebnisse'!C9+INT((A143-1)/12)</f>
        <v>2036</v>
      </c>
      <c r="H143" s="34" t="b">
        <f aca="false">MOD(A143,12)&lt;&gt;0</f>
        <v>1</v>
      </c>
    </row>
    <row r="144" customFormat="false" ht="15" hidden="false" customHeight="true" outlineLevel="0" collapsed="false">
      <c r="A144" s="29" t="n">
        <v>143</v>
      </c>
      <c r="B144" s="30" t="n">
        <f aca="false">IF(F143&lt;=0,0,F143)</f>
        <v>73612.9527795932</v>
      </c>
      <c r="C144" s="30" t="n">
        <f aca="false">IF(B144&lt;=0,0,B144*('Rechner &amp; Ergebnisse'!C6/100)/12)</f>
        <v>214.704445607147</v>
      </c>
      <c r="D144" s="30" t="n">
        <f aca="false">IF(B144&lt;=0,0,MIN('Rechner &amp; Ergebnisse'!C5*('Rechner &amp; Ergebnisse'!C6/100+'Rechner &amp; Ergebnisse'!C7/100)/12-C144,B144))</f>
        <v>701.96222105952</v>
      </c>
      <c r="E144" s="31" t="n">
        <v>0</v>
      </c>
      <c r="F144" s="32" t="n">
        <f aca="false">MAX(B144-D144-E144,0)</f>
        <v>72910.9905585337</v>
      </c>
      <c r="G144" s="33" t="n">
        <f aca="false">'Rechner &amp; Ergebnisse'!C9+INT((A144-1)/12)</f>
        <v>2036</v>
      </c>
      <c r="H144" s="34" t="b">
        <f aca="false">MOD(A144,12)&lt;&gt;0</f>
        <v>1</v>
      </c>
    </row>
    <row r="145" customFormat="false" ht="15" hidden="false" customHeight="true" outlineLevel="0" collapsed="false">
      <c r="A145" s="35" t="n">
        <v>144</v>
      </c>
      <c r="B145" s="36" t="n">
        <f aca="false">IF(F144&lt;=0,0,F144)</f>
        <v>72910.9905585337</v>
      </c>
      <c r="C145" s="36" t="n">
        <f aca="false">IF(B145&lt;=0,0,B145*('Rechner &amp; Ergebnisse'!C6/100)/12)</f>
        <v>212.657055795723</v>
      </c>
      <c r="D145" s="36" t="n">
        <f aca="false">IF(B145&lt;=0,0,MIN('Rechner &amp; Ergebnisse'!C5*('Rechner &amp; Ergebnisse'!C6/100+'Rechner &amp; Ergebnisse'!C7/100)/12-C145,B145))</f>
        <v>704.009610870944</v>
      </c>
      <c r="E145" s="40" t="n">
        <f aca="false">IF(B145&lt;=0,0,MIN('Rechner &amp; Ergebnisse'!C8,MAX(B145-D145,0)))</f>
        <v>5000</v>
      </c>
      <c r="F145" s="38" t="n">
        <f aca="false">MAX(B145-D145-E145,0)</f>
        <v>67206.9809476628</v>
      </c>
      <c r="G145" s="39" t="n">
        <f aca="false">'Rechner &amp; Ergebnisse'!C9+INT((A145-1)/12)</f>
        <v>2036</v>
      </c>
      <c r="H145" s="34" t="b">
        <f aca="false">MOD(A145,12)&lt;&gt;0</f>
        <v>0</v>
      </c>
    </row>
    <row r="146" customFormat="false" ht="15" hidden="false" customHeight="true" outlineLevel="0" collapsed="false">
      <c r="A146" s="29" t="n">
        <v>145</v>
      </c>
      <c r="B146" s="30" t="n">
        <f aca="false">IF(F145&lt;=0,0,F145)</f>
        <v>67206.9809476628</v>
      </c>
      <c r="C146" s="30" t="n">
        <f aca="false">IF(B146&lt;=0,0,B146*('Rechner &amp; Ergebnisse'!C6/100)/12)</f>
        <v>196.02036109735</v>
      </c>
      <c r="D146" s="30" t="n">
        <f aca="false">IF(B146&lt;=0,0,MIN('Rechner &amp; Ergebnisse'!C5*('Rechner &amp; Ergebnisse'!C6/100+'Rechner &amp; Ergebnisse'!C7/100)/12-C146,B146))</f>
        <v>720.646305569317</v>
      </c>
      <c r="E146" s="31" t="n">
        <v>0</v>
      </c>
      <c r="F146" s="32" t="n">
        <f aca="false">MAX(B146-D146-E146,0)</f>
        <v>66486.3346420935</v>
      </c>
      <c r="G146" s="33" t="n">
        <f aca="false">'Rechner &amp; Ergebnisse'!C9+INT((A146-1)/12)</f>
        <v>2037</v>
      </c>
      <c r="H146" s="34" t="b">
        <f aca="false">MOD(A146,12)&lt;&gt;0</f>
        <v>1</v>
      </c>
    </row>
    <row r="147" customFormat="false" ht="15" hidden="false" customHeight="true" outlineLevel="0" collapsed="false">
      <c r="A147" s="35" t="n">
        <v>146</v>
      </c>
      <c r="B147" s="36" t="n">
        <f aca="false">IF(F146&lt;=0,0,F146)</f>
        <v>66486.3346420935</v>
      </c>
      <c r="C147" s="36" t="n">
        <f aca="false">IF(B147&lt;=0,0,B147*('Rechner &amp; Ergebnisse'!C6/100)/12)</f>
        <v>193.918476039439</v>
      </c>
      <c r="D147" s="36" t="n">
        <f aca="false">IF(B147&lt;=0,0,MIN('Rechner &amp; Ergebnisse'!C5*('Rechner &amp; Ergebnisse'!C6/100+'Rechner &amp; Ergebnisse'!C7/100)/12-C147,B147))</f>
        <v>722.748190627228</v>
      </c>
      <c r="E147" s="37" t="n">
        <v>0</v>
      </c>
      <c r="F147" s="38" t="n">
        <f aca="false">MAX(B147-D147-E147,0)</f>
        <v>65763.5864514662</v>
      </c>
      <c r="G147" s="39" t="n">
        <f aca="false">'Rechner &amp; Ergebnisse'!C9+INT((A147-1)/12)</f>
        <v>2037</v>
      </c>
      <c r="H147" s="34" t="b">
        <f aca="false">MOD(A147,12)&lt;&gt;0</f>
        <v>1</v>
      </c>
    </row>
    <row r="148" customFormat="false" ht="15" hidden="false" customHeight="true" outlineLevel="0" collapsed="false">
      <c r="A148" s="29" t="n">
        <v>147</v>
      </c>
      <c r="B148" s="30" t="n">
        <f aca="false">IF(F147&lt;=0,0,F147)</f>
        <v>65763.5864514662</v>
      </c>
      <c r="C148" s="30" t="n">
        <f aca="false">IF(B148&lt;=0,0,B148*('Rechner &amp; Ergebnisse'!C6/100)/12)</f>
        <v>191.810460483443</v>
      </c>
      <c r="D148" s="30" t="n">
        <f aca="false">IF(B148&lt;=0,0,MIN('Rechner &amp; Ergebnisse'!C5*('Rechner &amp; Ergebnisse'!C6/100+'Rechner &amp; Ergebnisse'!C7/100)/12-C148,B148))</f>
        <v>724.856206183224</v>
      </c>
      <c r="E148" s="31" t="n">
        <v>0</v>
      </c>
      <c r="F148" s="32" t="n">
        <f aca="false">MAX(B148-D148-E148,0)</f>
        <v>65038.730245283</v>
      </c>
      <c r="G148" s="33" t="n">
        <f aca="false">'Rechner &amp; Ergebnisse'!C9+INT((A148-1)/12)</f>
        <v>2037</v>
      </c>
      <c r="H148" s="34" t="b">
        <f aca="false">MOD(A148,12)&lt;&gt;0</f>
        <v>1</v>
      </c>
    </row>
    <row r="149" customFormat="false" ht="15" hidden="false" customHeight="true" outlineLevel="0" collapsed="false">
      <c r="A149" s="35" t="n">
        <v>148</v>
      </c>
      <c r="B149" s="36" t="n">
        <f aca="false">IF(F148&lt;=0,0,F148)</f>
        <v>65038.730245283</v>
      </c>
      <c r="C149" s="36" t="n">
        <f aca="false">IF(B149&lt;=0,0,B149*('Rechner &amp; Ergebnisse'!C6/100)/12)</f>
        <v>189.696296548742</v>
      </c>
      <c r="D149" s="36" t="n">
        <f aca="false">IF(B149&lt;=0,0,MIN('Rechner &amp; Ergebnisse'!C5*('Rechner &amp; Ergebnisse'!C6/100+'Rechner &amp; Ergebnisse'!C7/100)/12-C149,B149))</f>
        <v>726.970370117925</v>
      </c>
      <c r="E149" s="37" t="n">
        <v>0</v>
      </c>
      <c r="F149" s="38" t="n">
        <f aca="false">MAX(B149-D149-E149,0)</f>
        <v>64311.7598751651</v>
      </c>
      <c r="G149" s="39" t="n">
        <f aca="false">'Rechner &amp; Ergebnisse'!C9+INT((A149-1)/12)</f>
        <v>2037</v>
      </c>
      <c r="H149" s="34" t="b">
        <f aca="false">MOD(A149,12)&lt;&gt;0</f>
        <v>1</v>
      </c>
    </row>
    <row r="150" customFormat="false" ht="15" hidden="false" customHeight="true" outlineLevel="0" collapsed="false">
      <c r="A150" s="29" t="n">
        <v>149</v>
      </c>
      <c r="B150" s="30" t="n">
        <f aca="false">IF(F149&lt;=0,0,F149)</f>
        <v>64311.7598751651</v>
      </c>
      <c r="C150" s="30" t="n">
        <f aca="false">IF(B150&lt;=0,0,B150*('Rechner &amp; Ergebnisse'!C6/100)/12)</f>
        <v>187.575966302565</v>
      </c>
      <c r="D150" s="30" t="n">
        <f aca="false">IF(B150&lt;=0,0,MIN('Rechner &amp; Ergebnisse'!C5*('Rechner &amp; Ergebnisse'!C6/100+'Rechner &amp; Ergebnisse'!C7/100)/12-C150,B150))</f>
        <v>729.090700364102</v>
      </c>
      <c r="E150" s="31" t="n">
        <v>0</v>
      </c>
      <c r="F150" s="32" t="n">
        <f aca="false">MAX(B150-D150-E150,0)</f>
        <v>63582.669174801</v>
      </c>
      <c r="G150" s="33" t="n">
        <f aca="false">'Rechner &amp; Ergebnisse'!C9+INT((A150-1)/12)</f>
        <v>2037</v>
      </c>
      <c r="H150" s="34" t="b">
        <f aca="false">MOD(A150,12)&lt;&gt;0</f>
        <v>1</v>
      </c>
    </row>
    <row r="151" customFormat="false" ht="15" hidden="false" customHeight="true" outlineLevel="0" collapsed="false">
      <c r="A151" s="35" t="n">
        <v>150</v>
      </c>
      <c r="B151" s="36" t="n">
        <f aca="false">IF(F150&lt;=0,0,F150)</f>
        <v>63582.669174801</v>
      </c>
      <c r="C151" s="36" t="n">
        <f aca="false">IF(B151&lt;=0,0,B151*('Rechner &amp; Ergebnisse'!C6/100)/12)</f>
        <v>185.449451759836</v>
      </c>
      <c r="D151" s="36" t="n">
        <f aca="false">IF(B151&lt;=0,0,MIN('Rechner &amp; Ergebnisse'!C5*('Rechner &amp; Ergebnisse'!C6/100+'Rechner &amp; Ergebnisse'!C7/100)/12-C151,B151))</f>
        <v>731.217214906831</v>
      </c>
      <c r="E151" s="37" t="n">
        <v>0</v>
      </c>
      <c r="F151" s="38" t="n">
        <f aca="false">MAX(B151-D151-E151,0)</f>
        <v>62851.4519598941</v>
      </c>
      <c r="G151" s="39" t="n">
        <f aca="false">'Rechner &amp; Ergebnisse'!C9+INT((A151-1)/12)</f>
        <v>2037</v>
      </c>
      <c r="H151" s="34" t="b">
        <f aca="false">MOD(A151,12)&lt;&gt;0</f>
        <v>1</v>
      </c>
    </row>
    <row r="152" customFormat="false" ht="15" hidden="false" customHeight="true" outlineLevel="0" collapsed="false">
      <c r="A152" s="29" t="n">
        <v>151</v>
      </c>
      <c r="B152" s="30" t="n">
        <f aca="false">IF(F151&lt;=0,0,F151)</f>
        <v>62851.4519598941</v>
      </c>
      <c r="C152" s="30" t="n">
        <f aca="false">IF(B152&lt;=0,0,B152*('Rechner &amp; Ergebnisse'!C6/100)/12)</f>
        <v>183.316734883025</v>
      </c>
      <c r="D152" s="30" t="n">
        <f aca="false">IF(B152&lt;=0,0,MIN('Rechner &amp; Ergebnisse'!C5*('Rechner &amp; Ergebnisse'!C6/100+'Rechner &amp; Ergebnisse'!C7/100)/12-C152,B152))</f>
        <v>733.349931783642</v>
      </c>
      <c r="E152" s="31" t="n">
        <v>0</v>
      </c>
      <c r="F152" s="32" t="n">
        <f aca="false">MAX(B152-D152-E152,0)</f>
        <v>62118.1020281105</v>
      </c>
      <c r="G152" s="33" t="n">
        <f aca="false">'Rechner &amp; Ergebnisse'!C9+INT((A152-1)/12)</f>
        <v>2037</v>
      </c>
      <c r="H152" s="34" t="b">
        <f aca="false">MOD(A152,12)&lt;&gt;0</f>
        <v>1</v>
      </c>
    </row>
    <row r="153" customFormat="false" ht="15" hidden="false" customHeight="true" outlineLevel="0" collapsed="false">
      <c r="A153" s="35" t="n">
        <v>152</v>
      </c>
      <c r="B153" s="36" t="n">
        <f aca="false">IF(F152&lt;=0,0,F152)</f>
        <v>62118.1020281105</v>
      </c>
      <c r="C153" s="36" t="n">
        <f aca="false">IF(B153&lt;=0,0,B153*('Rechner &amp; Ergebnisse'!C6/100)/12)</f>
        <v>181.177797581989</v>
      </c>
      <c r="D153" s="36" t="n">
        <f aca="false">IF(B153&lt;=0,0,MIN('Rechner &amp; Ergebnisse'!C5*('Rechner &amp; Ergebnisse'!C6/100+'Rechner &amp; Ergebnisse'!C7/100)/12-C153,B153))</f>
        <v>735.488869084678</v>
      </c>
      <c r="E153" s="37" t="n">
        <v>0</v>
      </c>
      <c r="F153" s="38" t="n">
        <f aca="false">MAX(B153-D153-E153,0)</f>
        <v>61382.6131590258</v>
      </c>
      <c r="G153" s="39" t="n">
        <f aca="false">'Rechner &amp; Ergebnisse'!C9+INT((A153-1)/12)</f>
        <v>2037</v>
      </c>
      <c r="H153" s="34" t="b">
        <f aca="false">MOD(A153,12)&lt;&gt;0</f>
        <v>1</v>
      </c>
    </row>
    <row r="154" customFormat="false" ht="15" hidden="false" customHeight="true" outlineLevel="0" collapsed="false">
      <c r="A154" s="29" t="n">
        <v>153</v>
      </c>
      <c r="B154" s="30" t="n">
        <f aca="false">IF(F153&lt;=0,0,F153)</f>
        <v>61382.6131590258</v>
      </c>
      <c r="C154" s="30" t="n">
        <f aca="false">IF(B154&lt;=0,0,B154*('Rechner &amp; Ergebnisse'!C6/100)/12)</f>
        <v>179.032621713825</v>
      </c>
      <c r="D154" s="30" t="n">
        <f aca="false">IF(B154&lt;=0,0,MIN('Rechner &amp; Ergebnisse'!C5*('Rechner &amp; Ergebnisse'!C6/100+'Rechner &amp; Ergebnisse'!C7/100)/12-C154,B154))</f>
        <v>737.634044952842</v>
      </c>
      <c r="E154" s="31" t="n">
        <v>0</v>
      </c>
      <c r="F154" s="32" t="n">
        <f aca="false">MAX(B154-D154-E154,0)</f>
        <v>60644.979114073</v>
      </c>
      <c r="G154" s="33" t="n">
        <f aca="false">'Rechner &amp; Ergebnisse'!C9+INT((A154-1)/12)</f>
        <v>2037</v>
      </c>
      <c r="H154" s="34" t="b">
        <f aca="false">MOD(A154,12)&lt;&gt;0</f>
        <v>1</v>
      </c>
    </row>
    <row r="155" customFormat="false" ht="15" hidden="false" customHeight="true" outlineLevel="0" collapsed="false">
      <c r="A155" s="35" t="n">
        <v>154</v>
      </c>
      <c r="B155" s="36" t="n">
        <f aca="false">IF(F154&lt;=0,0,F154)</f>
        <v>60644.979114073</v>
      </c>
      <c r="C155" s="36" t="n">
        <f aca="false">IF(B155&lt;=0,0,B155*('Rechner &amp; Ergebnisse'!C6/100)/12)</f>
        <v>176.881189082713</v>
      </c>
      <c r="D155" s="36" t="n">
        <f aca="false">IF(B155&lt;=0,0,MIN('Rechner &amp; Ergebnisse'!C5*('Rechner &amp; Ergebnisse'!C6/100+'Rechner &amp; Ergebnisse'!C7/100)/12-C155,B155))</f>
        <v>739.785477583954</v>
      </c>
      <c r="E155" s="37" t="n">
        <v>0</v>
      </c>
      <c r="F155" s="38" t="n">
        <f aca="false">MAX(B155-D155-E155,0)</f>
        <v>59905.193636489</v>
      </c>
      <c r="G155" s="39" t="n">
        <f aca="false">'Rechner &amp; Ergebnisse'!C9+INT((A155-1)/12)</f>
        <v>2037</v>
      </c>
      <c r="H155" s="34" t="b">
        <f aca="false">MOD(A155,12)&lt;&gt;0</f>
        <v>1</v>
      </c>
    </row>
    <row r="156" customFormat="false" ht="15" hidden="false" customHeight="true" outlineLevel="0" collapsed="false">
      <c r="A156" s="29" t="n">
        <v>155</v>
      </c>
      <c r="B156" s="30" t="n">
        <f aca="false">IF(F155&lt;=0,0,F155)</f>
        <v>59905.193636489</v>
      </c>
      <c r="C156" s="30" t="n">
        <f aca="false">IF(B156&lt;=0,0,B156*('Rechner &amp; Ergebnisse'!C6/100)/12)</f>
        <v>174.72348143976</v>
      </c>
      <c r="D156" s="30" t="n">
        <f aca="false">IF(B156&lt;=0,0,MIN('Rechner &amp; Ergebnisse'!C5*('Rechner &amp; Ergebnisse'!C6/100+'Rechner &amp; Ergebnisse'!C7/100)/12-C156,B156))</f>
        <v>741.943185226907</v>
      </c>
      <c r="E156" s="31" t="n">
        <v>0</v>
      </c>
      <c r="F156" s="32" t="n">
        <f aca="false">MAX(B156-D156-E156,0)</f>
        <v>59163.2504512621</v>
      </c>
      <c r="G156" s="33" t="n">
        <f aca="false">'Rechner &amp; Ergebnisse'!C9+INT((A156-1)/12)</f>
        <v>2037</v>
      </c>
      <c r="H156" s="34" t="b">
        <f aca="false">MOD(A156,12)&lt;&gt;0</f>
        <v>1</v>
      </c>
    </row>
    <row r="157" customFormat="false" ht="15" hidden="false" customHeight="true" outlineLevel="0" collapsed="false">
      <c r="A157" s="35" t="n">
        <v>156</v>
      </c>
      <c r="B157" s="36" t="n">
        <f aca="false">IF(F156&lt;=0,0,F156)</f>
        <v>59163.2504512621</v>
      </c>
      <c r="C157" s="36" t="n">
        <f aca="false">IF(B157&lt;=0,0,B157*('Rechner &amp; Ergebnisse'!C6/100)/12)</f>
        <v>172.559480482848</v>
      </c>
      <c r="D157" s="36" t="n">
        <f aca="false">IF(B157&lt;=0,0,MIN('Rechner &amp; Ergebnisse'!C5*('Rechner &amp; Ergebnisse'!C6/100+'Rechner &amp; Ergebnisse'!C7/100)/12-C157,B157))</f>
        <v>744.107186183819</v>
      </c>
      <c r="E157" s="40" t="n">
        <f aca="false">IF(B157&lt;=0,0,MIN('Rechner &amp; Ergebnisse'!C8,MAX(B157-D157,0)))</f>
        <v>5000</v>
      </c>
      <c r="F157" s="38" t="n">
        <f aca="false">MAX(B157-D157-E157,0)</f>
        <v>53419.1432650783</v>
      </c>
      <c r="G157" s="39" t="n">
        <f aca="false">'Rechner &amp; Ergebnisse'!C9+INT((A157-1)/12)</f>
        <v>2037</v>
      </c>
      <c r="H157" s="34" t="b">
        <f aca="false">MOD(A157,12)&lt;&gt;0</f>
        <v>0</v>
      </c>
    </row>
    <row r="158" customFormat="false" ht="15" hidden="false" customHeight="true" outlineLevel="0" collapsed="false">
      <c r="A158" s="29" t="n">
        <v>157</v>
      </c>
      <c r="B158" s="30" t="n">
        <f aca="false">IF(F157&lt;=0,0,F157)</f>
        <v>53419.1432650783</v>
      </c>
      <c r="C158" s="30" t="n">
        <f aca="false">IF(B158&lt;=0,0,B158*('Rechner &amp; Ergebnisse'!C6/100)/12)</f>
        <v>155.805834523145</v>
      </c>
      <c r="D158" s="30" t="n">
        <f aca="false">IF(B158&lt;=0,0,MIN('Rechner &amp; Ergebnisse'!C5*('Rechner &amp; Ergebnisse'!C6/100+'Rechner &amp; Ergebnisse'!C7/100)/12-C158,B158))</f>
        <v>760.860832143522</v>
      </c>
      <c r="E158" s="31" t="n">
        <v>0</v>
      </c>
      <c r="F158" s="32" t="n">
        <f aca="false">MAX(B158-D158-E158,0)</f>
        <v>52658.2824329348</v>
      </c>
      <c r="G158" s="33" t="n">
        <f aca="false">'Rechner &amp; Ergebnisse'!C9+INT((A158-1)/12)</f>
        <v>2038</v>
      </c>
      <c r="H158" s="34" t="b">
        <f aca="false">MOD(A158,12)&lt;&gt;0</f>
        <v>1</v>
      </c>
    </row>
    <row r="159" customFormat="false" ht="15" hidden="false" customHeight="true" outlineLevel="0" collapsed="false">
      <c r="A159" s="35" t="n">
        <v>158</v>
      </c>
      <c r="B159" s="36" t="n">
        <f aca="false">IF(F158&lt;=0,0,F158)</f>
        <v>52658.2824329348</v>
      </c>
      <c r="C159" s="36" t="n">
        <f aca="false">IF(B159&lt;=0,0,B159*('Rechner &amp; Ergebnisse'!C6/100)/12)</f>
        <v>153.58665709606</v>
      </c>
      <c r="D159" s="36" t="n">
        <f aca="false">IF(B159&lt;=0,0,MIN('Rechner &amp; Ergebnisse'!C5*('Rechner &amp; Ergebnisse'!C6/100+'Rechner &amp; Ergebnisse'!C7/100)/12-C159,B159))</f>
        <v>763.080009570607</v>
      </c>
      <c r="E159" s="37" t="n">
        <v>0</v>
      </c>
      <c r="F159" s="38" t="n">
        <f aca="false">MAX(B159-D159-E159,0)</f>
        <v>51895.2024233642</v>
      </c>
      <c r="G159" s="39" t="n">
        <f aca="false">'Rechner &amp; Ergebnisse'!C9+INT((A159-1)/12)</f>
        <v>2038</v>
      </c>
      <c r="H159" s="34" t="b">
        <f aca="false">MOD(A159,12)&lt;&gt;0</f>
        <v>1</v>
      </c>
    </row>
    <row r="160" customFormat="false" ht="15" hidden="false" customHeight="true" outlineLevel="0" collapsed="false">
      <c r="A160" s="29" t="n">
        <v>159</v>
      </c>
      <c r="B160" s="30" t="n">
        <f aca="false">IF(F159&lt;=0,0,F159)</f>
        <v>51895.2024233642</v>
      </c>
      <c r="C160" s="30" t="n">
        <f aca="false">IF(B160&lt;=0,0,B160*('Rechner &amp; Ergebnisse'!C6/100)/12)</f>
        <v>151.361007068146</v>
      </c>
      <c r="D160" s="30" t="n">
        <f aca="false">IF(B160&lt;=0,0,MIN('Rechner &amp; Ergebnisse'!C5*('Rechner &amp; Ergebnisse'!C6/100+'Rechner &amp; Ergebnisse'!C7/100)/12-C160,B160))</f>
        <v>765.305659598521</v>
      </c>
      <c r="E160" s="31" t="n">
        <v>0</v>
      </c>
      <c r="F160" s="32" t="n">
        <f aca="false">MAX(B160-D160-E160,0)</f>
        <v>51129.8967637657</v>
      </c>
      <c r="G160" s="33" t="n">
        <f aca="false">'Rechner &amp; Ergebnisse'!C9+INT((A160-1)/12)</f>
        <v>2038</v>
      </c>
      <c r="H160" s="34" t="b">
        <f aca="false">MOD(A160,12)&lt;&gt;0</f>
        <v>1</v>
      </c>
    </row>
    <row r="161" customFormat="false" ht="15" hidden="false" customHeight="true" outlineLevel="0" collapsed="false">
      <c r="A161" s="35" t="n">
        <v>160</v>
      </c>
      <c r="B161" s="36" t="n">
        <f aca="false">IF(F160&lt;=0,0,F160)</f>
        <v>51129.8967637657</v>
      </c>
      <c r="C161" s="36" t="n">
        <f aca="false">IF(B161&lt;=0,0,B161*('Rechner &amp; Ergebnisse'!C6/100)/12)</f>
        <v>149.128865560983</v>
      </c>
      <c r="D161" s="36" t="n">
        <f aca="false">IF(B161&lt;=0,0,MIN('Rechner &amp; Ergebnisse'!C5*('Rechner &amp; Ergebnisse'!C6/100+'Rechner &amp; Ergebnisse'!C7/100)/12-C161,B161))</f>
        <v>767.537801105684</v>
      </c>
      <c r="E161" s="37" t="n">
        <v>0</v>
      </c>
      <c r="F161" s="38" t="n">
        <f aca="false">MAX(B161-D161-E161,0)</f>
        <v>50362.35896266</v>
      </c>
      <c r="G161" s="39" t="n">
        <f aca="false">'Rechner &amp; Ergebnisse'!C9+INT((A161-1)/12)</f>
        <v>2038</v>
      </c>
      <c r="H161" s="34" t="b">
        <f aca="false">MOD(A161,12)&lt;&gt;0</f>
        <v>1</v>
      </c>
    </row>
    <row r="162" customFormat="false" ht="15" hidden="false" customHeight="true" outlineLevel="0" collapsed="false">
      <c r="A162" s="29" t="n">
        <v>161</v>
      </c>
      <c r="B162" s="30" t="n">
        <f aca="false">IF(F161&lt;=0,0,F161)</f>
        <v>50362.35896266</v>
      </c>
      <c r="C162" s="30" t="n">
        <f aca="false">IF(B162&lt;=0,0,B162*('Rechner &amp; Ergebnisse'!C6/100)/12)</f>
        <v>146.890213641092</v>
      </c>
      <c r="D162" s="30" t="n">
        <f aca="false">IF(B162&lt;=0,0,MIN('Rechner &amp; Ergebnisse'!C5*('Rechner &amp; Ergebnisse'!C6/100+'Rechner &amp; Ergebnisse'!C7/100)/12-C162,B162))</f>
        <v>769.776453025575</v>
      </c>
      <c r="E162" s="31" t="n">
        <v>0</v>
      </c>
      <c r="F162" s="32" t="n">
        <f aca="false">MAX(B162-D162-E162,0)</f>
        <v>49592.5825096344</v>
      </c>
      <c r="G162" s="33" t="n">
        <f aca="false">'Rechner &amp; Ergebnisse'!C9+INT((A162-1)/12)</f>
        <v>2038</v>
      </c>
      <c r="H162" s="34" t="b">
        <f aca="false">MOD(A162,12)&lt;&gt;0</f>
        <v>1</v>
      </c>
    </row>
    <row r="163" customFormat="false" ht="15" hidden="false" customHeight="true" outlineLevel="0" collapsed="false">
      <c r="A163" s="35" t="n">
        <v>162</v>
      </c>
      <c r="B163" s="36" t="n">
        <f aca="false">IF(F162&lt;=0,0,F162)</f>
        <v>49592.5825096344</v>
      </c>
      <c r="C163" s="36" t="n">
        <f aca="false">IF(B163&lt;=0,0,B163*('Rechner &amp; Ergebnisse'!C6/100)/12)</f>
        <v>144.645032319767</v>
      </c>
      <c r="D163" s="36" t="n">
        <f aca="false">IF(B163&lt;=0,0,MIN('Rechner &amp; Ergebnisse'!C5*('Rechner &amp; Ergebnisse'!C6/100+'Rechner &amp; Ergebnisse'!C7/100)/12-C163,B163))</f>
        <v>772.0216343469</v>
      </c>
      <c r="E163" s="37" t="n">
        <v>0</v>
      </c>
      <c r="F163" s="38" t="n">
        <f aca="false">MAX(B163-D163-E163,0)</f>
        <v>48820.5608752875</v>
      </c>
      <c r="G163" s="39" t="n">
        <f aca="false">'Rechner &amp; Ergebnisse'!C9+INT((A163-1)/12)</f>
        <v>2038</v>
      </c>
      <c r="H163" s="34" t="b">
        <f aca="false">MOD(A163,12)&lt;&gt;0</f>
        <v>1</v>
      </c>
    </row>
    <row r="164" customFormat="false" ht="15" hidden="false" customHeight="true" outlineLevel="0" collapsed="false">
      <c r="A164" s="29" t="n">
        <v>163</v>
      </c>
      <c r="B164" s="30" t="n">
        <f aca="false">IF(F163&lt;=0,0,F163)</f>
        <v>48820.5608752875</v>
      </c>
      <c r="C164" s="30" t="n">
        <f aca="false">IF(B164&lt;=0,0,B164*('Rechner &amp; Ergebnisse'!C6/100)/12)</f>
        <v>142.393302552922</v>
      </c>
      <c r="D164" s="30" t="n">
        <f aca="false">IF(B164&lt;=0,0,MIN('Rechner &amp; Ergebnisse'!C5*('Rechner &amp; Ergebnisse'!C6/100+'Rechner &amp; Ergebnisse'!C7/100)/12-C164,B164))</f>
        <v>774.273364113745</v>
      </c>
      <c r="E164" s="31" t="n">
        <v>0</v>
      </c>
      <c r="F164" s="32" t="n">
        <f aca="false">MAX(B164-D164-E164,0)</f>
        <v>48046.2875111738</v>
      </c>
      <c r="G164" s="33" t="n">
        <f aca="false">'Rechner &amp; Ergebnisse'!C9+INT((A164-1)/12)</f>
        <v>2038</v>
      </c>
      <c r="H164" s="34" t="b">
        <f aca="false">MOD(A164,12)&lt;&gt;0</f>
        <v>1</v>
      </c>
    </row>
    <row r="165" customFormat="false" ht="15" hidden="false" customHeight="true" outlineLevel="0" collapsed="false">
      <c r="A165" s="35" t="n">
        <v>164</v>
      </c>
      <c r="B165" s="36" t="n">
        <f aca="false">IF(F164&lt;=0,0,F164)</f>
        <v>48046.2875111738</v>
      </c>
      <c r="C165" s="36" t="n">
        <f aca="false">IF(B165&lt;=0,0,B165*('Rechner &amp; Ergebnisse'!C6/100)/12)</f>
        <v>140.135005240923</v>
      </c>
      <c r="D165" s="36" t="n">
        <f aca="false">IF(B165&lt;=0,0,MIN('Rechner &amp; Ergebnisse'!C5*('Rechner &amp; Ergebnisse'!C6/100+'Rechner &amp; Ergebnisse'!C7/100)/12-C165,B165))</f>
        <v>776.531661425743</v>
      </c>
      <c r="E165" s="37" t="n">
        <v>0</v>
      </c>
      <c r="F165" s="38" t="n">
        <f aca="false">MAX(B165-D165-E165,0)</f>
        <v>47269.755849748</v>
      </c>
      <c r="G165" s="39" t="n">
        <f aca="false">'Rechner &amp; Ergebnisse'!C9+INT((A165-1)/12)</f>
        <v>2038</v>
      </c>
      <c r="H165" s="34" t="b">
        <f aca="false">MOD(A165,12)&lt;&gt;0</f>
        <v>1</v>
      </c>
    </row>
    <row r="166" customFormat="false" ht="15" hidden="false" customHeight="true" outlineLevel="0" collapsed="false">
      <c r="A166" s="29" t="n">
        <v>165</v>
      </c>
      <c r="B166" s="30" t="n">
        <f aca="false">IF(F165&lt;=0,0,F165)</f>
        <v>47269.755849748</v>
      </c>
      <c r="C166" s="30" t="n">
        <f aca="false">IF(B166&lt;=0,0,B166*('Rechner &amp; Ergebnisse'!C6/100)/12)</f>
        <v>137.870121228432</v>
      </c>
      <c r="D166" s="30" t="n">
        <f aca="false">IF(B166&lt;=0,0,MIN('Rechner &amp; Ergebnisse'!C5*('Rechner &amp; Ergebnisse'!C6/100+'Rechner &amp; Ergebnisse'!C7/100)/12-C166,B166))</f>
        <v>778.796545438235</v>
      </c>
      <c r="E166" s="31" t="n">
        <v>0</v>
      </c>
      <c r="F166" s="32" t="n">
        <f aca="false">MAX(B166-D166-E166,0)</f>
        <v>46490.9593043098</v>
      </c>
      <c r="G166" s="33" t="n">
        <f aca="false">'Rechner &amp; Ergebnisse'!C9+INT((A166-1)/12)</f>
        <v>2038</v>
      </c>
      <c r="H166" s="34" t="b">
        <f aca="false">MOD(A166,12)&lt;&gt;0</f>
        <v>1</v>
      </c>
    </row>
    <row r="167" customFormat="false" ht="15" hidden="false" customHeight="true" outlineLevel="0" collapsed="false">
      <c r="A167" s="35" t="n">
        <v>166</v>
      </c>
      <c r="B167" s="36" t="n">
        <f aca="false">IF(F166&lt;=0,0,F166)</f>
        <v>46490.9593043098</v>
      </c>
      <c r="C167" s="36" t="n">
        <f aca="false">IF(B167&lt;=0,0,B167*('Rechner &amp; Ergebnisse'!C6/100)/12)</f>
        <v>135.598631304237</v>
      </c>
      <c r="D167" s="36" t="n">
        <f aca="false">IF(B167&lt;=0,0,MIN('Rechner &amp; Ergebnisse'!C5*('Rechner &amp; Ergebnisse'!C6/100+'Rechner &amp; Ergebnisse'!C7/100)/12-C167,B167))</f>
        <v>781.06803536243</v>
      </c>
      <c r="E167" s="37" t="n">
        <v>0</v>
      </c>
      <c r="F167" s="38" t="n">
        <f aca="false">MAX(B167-D167-E167,0)</f>
        <v>45709.8912689473</v>
      </c>
      <c r="G167" s="39" t="n">
        <f aca="false">'Rechner &amp; Ergebnisse'!C9+INT((A167-1)/12)</f>
        <v>2038</v>
      </c>
      <c r="H167" s="34" t="b">
        <f aca="false">MOD(A167,12)&lt;&gt;0</f>
        <v>1</v>
      </c>
    </row>
    <row r="168" customFormat="false" ht="15" hidden="false" customHeight="true" outlineLevel="0" collapsed="false">
      <c r="A168" s="29" t="n">
        <v>167</v>
      </c>
      <c r="B168" s="30" t="n">
        <f aca="false">IF(F167&lt;=0,0,F167)</f>
        <v>45709.8912689473</v>
      </c>
      <c r="C168" s="30" t="n">
        <f aca="false">IF(B168&lt;=0,0,B168*('Rechner &amp; Ergebnisse'!C6/100)/12)</f>
        <v>133.320516201096</v>
      </c>
      <c r="D168" s="30" t="n">
        <f aca="false">IF(B168&lt;=0,0,MIN('Rechner &amp; Ergebnisse'!C5*('Rechner &amp; Ergebnisse'!C6/100+'Rechner &amp; Ergebnisse'!C7/100)/12-C168,B168))</f>
        <v>783.34615046557</v>
      </c>
      <c r="E168" s="31" t="n">
        <v>0</v>
      </c>
      <c r="F168" s="32" t="n">
        <f aca="false">MAX(B168-D168-E168,0)</f>
        <v>44926.5451184818</v>
      </c>
      <c r="G168" s="33" t="n">
        <f aca="false">'Rechner &amp; Ergebnisse'!C9+INT((A168-1)/12)</f>
        <v>2038</v>
      </c>
      <c r="H168" s="34" t="b">
        <f aca="false">MOD(A168,12)&lt;&gt;0</f>
        <v>1</v>
      </c>
    </row>
    <row r="169" customFormat="false" ht="15" hidden="false" customHeight="true" outlineLevel="0" collapsed="false">
      <c r="A169" s="35" t="n">
        <v>168</v>
      </c>
      <c r="B169" s="36" t="n">
        <f aca="false">IF(F168&lt;=0,0,F168)</f>
        <v>44926.5451184818</v>
      </c>
      <c r="C169" s="36" t="n">
        <f aca="false">IF(B169&lt;=0,0,B169*('Rechner &amp; Ergebnisse'!C6/100)/12)</f>
        <v>131.035756595572</v>
      </c>
      <c r="D169" s="36" t="n">
        <f aca="false">IF(B169&lt;=0,0,MIN('Rechner &amp; Ergebnisse'!C5*('Rechner &amp; Ergebnisse'!C6/100+'Rechner &amp; Ergebnisse'!C7/100)/12-C169,B169))</f>
        <v>785.630910071095</v>
      </c>
      <c r="E169" s="40" t="n">
        <f aca="false">IF(B169&lt;=0,0,MIN('Rechner &amp; Ergebnisse'!C8,MAX(B169-D169,0)))</f>
        <v>5000</v>
      </c>
      <c r="F169" s="38" t="n">
        <f aca="false">MAX(B169-D169-E169,0)</f>
        <v>39140.9142084107</v>
      </c>
      <c r="G169" s="39" t="n">
        <f aca="false">'Rechner &amp; Ergebnisse'!C9+INT((A169-1)/12)</f>
        <v>2038</v>
      </c>
      <c r="H169" s="34" t="b">
        <f aca="false">MOD(A169,12)&lt;&gt;0</f>
        <v>0</v>
      </c>
    </row>
    <row r="170" customFormat="false" ht="15" hidden="false" customHeight="true" outlineLevel="0" collapsed="false">
      <c r="A170" s="29" t="n">
        <v>169</v>
      </c>
      <c r="B170" s="30" t="n">
        <f aca="false">IF(F169&lt;=0,0,F169)</f>
        <v>39140.9142084107</v>
      </c>
      <c r="C170" s="30" t="n">
        <f aca="false">IF(B170&lt;=0,0,B170*('Rechner &amp; Ergebnisse'!C6/100)/12)</f>
        <v>114.160999774531</v>
      </c>
      <c r="D170" s="30" t="n">
        <f aca="false">IF(B170&lt;=0,0,MIN('Rechner &amp; Ergebnisse'!C5*('Rechner &amp; Ergebnisse'!C6/100+'Rechner &amp; Ergebnisse'!C7/100)/12-C170,B170))</f>
        <v>802.505666892136</v>
      </c>
      <c r="E170" s="31" t="n">
        <v>0</v>
      </c>
      <c r="F170" s="32" t="n">
        <f aca="false">MAX(B170-D170-E170,0)</f>
        <v>38338.4085415185</v>
      </c>
      <c r="G170" s="33" t="n">
        <f aca="false">'Rechner &amp; Ergebnisse'!C9+INT((A170-1)/12)</f>
        <v>2039</v>
      </c>
      <c r="H170" s="34" t="b">
        <f aca="false">MOD(A170,12)&lt;&gt;0</f>
        <v>1</v>
      </c>
    </row>
    <row r="171" customFormat="false" ht="15" hidden="false" customHeight="true" outlineLevel="0" collapsed="false">
      <c r="A171" s="35" t="n">
        <v>170</v>
      </c>
      <c r="B171" s="36" t="n">
        <f aca="false">IF(F170&lt;=0,0,F170)</f>
        <v>38338.4085415185</v>
      </c>
      <c r="C171" s="36" t="n">
        <f aca="false">IF(B171&lt;=0,0,B171*('Rechner &amp; Ergebnisse'!C6/100)/12)</f>
        <v>111.820358246096</v>
      </c>
      <c r="D171" s="36" t="n">
        <f aca="false">IF(B171&lt;=0,0,MIN('Rechner &amp; Ergebnisse'!C5*('Rechner &amp; Ergebnisse'!C6/100+'Rechner &amp; Ergebnisse'!C7/100)/12-C171,B171))</f>
        <v>804.846308420571</v>
      </c>
      <c r="E171" s="37" t="n">
        <v>0</v>
      </c>
      <c r="F171" s="38" t="n">
        <f aca="false">MAX(B171-D171-E171,0)</f>
        <v>37533.562233098</v>
      </c>
      <c r="G171" s="39" t="n">
        <f aca="false">'Rechner &amp; Ergebnisse'!C9+INT((A171-1)/12)</f>
        <v>2039</v>
      </c>
      <c r="H171" s="34" t="b">
        <f aca="false">MOD(A171,12)&lt;&gt;0</f>
        <v>1</v>
      </c>
    </row>
    <row r="172" customFormat="false" ht="15" hidden="false" customHeight="true" outlineLevel="0" collapsed="false">
      <c r="A172" s="29" t="n">
        <v>171</v>
      </c>
      <c r="B172" s="30" t="n">
        <f aca="false">IF(F171&lt;=0,0,F171)</f>
        <v>37533.562233098</v>
      </c>
      <c r="C172" s="30" t="n">
        <f aca="false">IF(B172&lt;=0,0,B172*('Rechner &amp; Ergebnisse'!C6/100)/12)</f>
        <v>109.472889846536</v>
      </c>
      <c r="D172" s="30" t="n">
        <f aca="false">IF(B172&lt;=0,0,MIN('Rechner &amp; Ergebnisse'!C5*('Rechner &amp; Ergebnisse'!C6/100+'Rechner &amp; Ergebnisse'!C7/100)/12-C172,B172))</f>
        <v>807.193776820131</v>
      </c>
      <c r="E172" s="31" t="n">
        <v>0</v>
      </c>
      <c r="F172" s="32" t="n">
        <f aca="false">MAX(B172-D172-E172,0)</f>
        <v>36726.3684562778</v>
      </c>
      <c r="G172" s="33" t="n">
        <f aca="false">'Rechner &amp; Ergebnisse'!C9+INT((A172-1)/12)</f>
        <v>2039</v>
      </c>
      <c r="H172" s="34" t="b">
        <f aca="false">MOD(A172,12)&lt;&gt;0</f>
        <v>1</v>
      </c>
    </row>
    <row r="173" customFormat="false" ht="15" hidden="false" customHeight="true" outlineLevel="0" collapsed="false">
      <c r="A173" s="35" t="n">
        <v>172</v>
      </c>
      <c r="B173" s="36" t="n">
        <f aca="false">IF(F172&lt;=0,0,F172)</f>
        <v>36726.3684562778</v>
      </c>
      <c r="C173" s="36" t="n">
        <f aca="false">IF(B173&lt;=0,0,B173*('Rechner &amp; Ergebnisse'!C6/100)/12)</f>
        <v>107.118574664144</v>
      </c>
      <c r="D173" s="36" t="n">
        <f aca="false">IF(B173&lt;=0,0,MIN('Rechner &amp; Ergebnisse'!C5*('Rechner &amp; Ergebnisse'!C6/100+'Rechner &amp; Ergebnisse'!C7/100)/12-C173,B173))</f>
        <v>809.548092002523</v>
      </c>
      <c r="E173" s="37" t="n">
        <v>0</v>
      </c>
      <c r="F173" s="38" t="n">
        <f aca="false">MAX(B173-D173-E173,0)</f>
        <v>35916.8203642753</v>
      </c>
      <c r="G173" s="39" t="n">
        <f aca="false">'Rechner &amp; Ergebnisse'!C9+INT((A173-1)/12)</f>
        <v>2039</v>
      </c>
      <c r="H173" s="34" t="b">
        <f aca="false">MOD(A173,12)&lt;&gt;0</f>
        <v>1</v>
      </c>
    </row>
    <row r="174" customFormat="false" ht="15" hidden="false" customHeight="true" outlineLevel="0" collapsed="false">
      <c r="A174" s="29" t="n">
        <v>173</v>
      </c>
      <c r="B174" s="30" t="n">
        <f aca="false">IF(F173&lt;=0,0,F173)</f>
        <v>35916.8203642753</v>
      </c>
      <c r="C174" s="30" t="n">
        <f aca="false">IF(B174&lt;=0,0,B174*('Rechner &amp; Ergebnisse'!C6/100)/12)</f>
        <v>104.757392729136</v>
      </c>
      <c r="D174" s="30" t="n">
        <f aca="false">IF(B174&lt;=0,0,MIN('Rechner &amp; Ergebnisse'!C5*('Rechner &amp; Ergebnisse'!C6/100+'Rechner &amp; Ergebnisse'!C7/100)/12-C174,B174))</f>
        <v>811.909273937531</v>
      </c>
      <c r="E174" s="31" t="n">
        <v>0</v>
      </c>
      <c r="F174" s="32" t="n">
        <f aca="false">MAX(B174-D174-E174,0)</f>
        <v>35104.9110903378</v>
      </c>
      <c r="G174" s="33" t="n">
        <f aca="false">'Rechner &amp; Ergebnisse'!C9+INT((A174-1)/12)</f>
        <v>2039</v>
      </c>
      <c r="H174" s="34" t="b">
        <f aca="false">MOD(A174,12)&lt;&gt;0</f>
        <v>1</v>
      </c>
    </row>
    <row r="175" customFormat="false" ht="15" hidden="false" customHeight="true" outlineLevel="0" collapsed="false">
      <c r="A175" s="35" t="n">
        <v>174</v>
      </c>
      <c r="B175" s="36" t="n">
        <f aca="false">IF(F174&lt;=0,0,F174)</f>
        <v>35104.9110903378</v>
      </c>
      <c r="C175" s="36" t="n">
        <f aca="false">IF(B175&lt;=0,0,B175*('Rechner &amp; Ergebnisse'!C6/100)/12)</f>
        <v>102.389324013485</v>
      </c>
      <c r="D175" s="36" t="n">
        <f aca="false">IF(B175&lt;=0,0,MIN('Rechner &amp; Ergebnisse'!C5*('Rechner &amp; Ergebnisse'!C6/100+'Rechner &amp; Ergebnisse'!C7/100)/12-C175,B175))</f>
        <v>814.277342653182</v>
      </c>
      <c r="E175" s="37" t="n">
        <v>0</v>
      </c>
      <c r="F175" s="38" t="n">
        <f aca="false">MAX(B175-D175-E175,0)</f>
        <v>34290.6337476846</v>
      </c>
      <c r="G175" s="39" t="n">
        <f aca="false">'Rechner &amp; Ergebnisse'!C9+INT((A175-1)/12)</f>
        <v>2039</v>
      </c>
      <c r="H175" s="34" t="b">
        <f aca="false">MOD(A175,12)&lt;&gt;0</f>
        <v>1</v>
      </c>
    </row>
    <row r="176" customFormat="false" ht="15" hidden="false" customHeight="true" outlineLevel="0" collapsed="false">
      <c r="A176" s="29" t="n">
        <v>175</v>
      </c>
      <c r="B176" s="30" t="n">
        <f aca="false">IF(F175&lt;=0,0,F175)</f>
        <v>34290.6337476846</v>
      </c>
      <c r="C176" s="30" t="n">
        <f aca="false">IF(B176&lt;=0,0,B176*('Rechner &amp; Ergebnisse'!C6/100)/12)</f>
        <v>100.014348430747</v>
      </c>
      <c r="D176" s="30" t="n">
        <f aca="false">IF(B176&lt;=0,0,MIN('Rechner &amp; Ergebnisse'!C5*('Rechner &amp; Ergebnisse'!C6/100+'Rechner &amp; Ergebnisse'!C7/100)/12-C176,B176))</f>
        <v>816.65231823592</v>
      </c>
      <c r="E176" s="31" t="n">
        <v>0</v>
      </c>
      <c r="F176" s="32" t="n">
        <f aca="false">MAX(B176-D176-E176,0)</f>
        <v>33473.9814294487</v>
      </c>
      <c r="G176" s="33" t="n">
        <f aca="false">'Rechner &amp; Ergebnisse'!C9+INT((A176-1)/12)</f>
        <v>2039</v>
      </c>
      <c r="H176" s="34" t="b">
        <f aca="false">MOD(A176,12)&lt;&gt;0</f>
        <v>1</v>
      </c>
    </row>
    <row r="177" customFormat="false" ht="15" hidden="false" customHeight="true" outlineLevel="0" collapsed="false">
      <c r="A177" s="35" t="n">
        <v>176</v>
      </c>
      <c r="B177" s="36" t="n">
        <f aca="false">IF(F176&lt;=0,0,F176)</f>
        <v>33473.9814294487</v>
      </c>
      <c r="C177" s="36" t="n">
        <f aca="false">IF(B177&lt;=0,0,B177*('Rechner &amp; Ergebnisse'!C6/100)/12)</f>
        <v>97.632445835892</v>
      </c>
      <c r="D177" s="36" t="n">
        <f aca="false">IF(B177&lt;=0,0,MIN('Rechner &amp; Ergebnisse'!C5*('Rechner &amp; Ergebnisse'!C6/100+'Rechner &amp; Ergebnisse'!C7/100)/12-C177,B177))</f>
        <v>819.034220830775</v>
      </c>
      <c r="E177" s="37" t="n">
        <v>0</v>
      </c>
      <c r="F177" s="38" t="n">
        <f aca="false">MAX(B177-D177-E177,0)</f>
        <v>32654.9472086179</v>
      </c>
      <c r="G177" s="39" t="n">
        <f aca="false">'Rechner &amp; Ergebnisse'!C9+INT((A177-1)/12)</f>
        <v>2039</v>
      </c>
      <c r="H177" s="34" t="b">
        <f aca="false">MOD(A177,12)&lt;&gt;0</f>
        <v>1</v>
      </c>
    </row>
    <row r="178" customFormat="false" ht="15" hidden="false" customHeight="true" outlineLevel="0" collapsed="false">
      <c r="A178" s="29" t="n">
        <v>177</v>
      </c>
      <c r="B178" s="30" t="n">
        <f aca="false">IF(F177&lt;=0,0,F177)</f>
        <v>32654.9472086179</v>
      </c>
      <c r="C178" s="30" t="n">
        <f aca="false">IF(B178&lt;=0,0,B178*('Rechner &amp; Ergebnisse'!C6/100)/12)</f>
        <v>95.2435960251356</v>
      </c>
      <c r="D178" s="30" t="n">
        <f aca="false">IF(B178&lt;=0,0,MIN('Rechner &amp; Ergebnisse'!C5*('Rechner &amp; Ergebnisse'!C6/100+'Rechner &amp; Ergebnisse'!C7/100)/12-C178,B178))</f>
        <v>821.423070641531</v>
      </c>
      <c r="E178" s="31" t="n">
        <v>0</v>
      </c>
      <c r="F178" s="32" t="n">
        <f aca="false">MAX(B178-D178-E178,0)</f>
        <v>31833.5241379764</v>
      </c>
      <c r="G178" s="33" t="n">
        <f aca="false">'Rechner &amp; Ergebnisse'!C9+INT((A178-1)/12)</f>
        <v>2039</v>
      </c>
      <c r="H178" s="34" t="b">
        <f aca="false">MOD(A178,12)&lt;&gt;0</f>
        <v>1</v>
      </c>
    </row>
    <row r="179" customFormat="false" ht="15" hidden="false" customHeight="true" outlineLevel="0" collapsed="false">
      <c r="A179" s="35" t="n">
        <v>178</v>
      </c>
      <c r="B179" s="36" t="n">
        <f aca="false">IF(F178&lt;=0,0,F178)</f>
        <v>31833.5241379764</v>
      </c>
      <c r="C179" s="36" t="n">
        <f aca="false">IF(B179&lt;=0,0,B179*('Rechner &amp; Ergebnisse'!C6/100)/12)</f>
        <v>92.8477787357644</v>
      </c>
      <c r="D179" s="36" t="n">
        <f aca="false">IF(B179&lt;=0,0,MIN('Rechner &amp; Ergebnisse'!C5*('Rechner &amp; Ergebnisse'!C6/100+'Rechner &amp; Ergebnisse'!C7/100)/12-C179,B179))</f>
        <v>823.818887930902</v>
      </c>
      <c r="E179" s="37" t="n">
        <v>0</v>
      </c>
      <c r="F179" s="38" t="n">
        <f aca="false">MAX(B179-D179-E179,0)</f>
        <v>31009.7052500455</v>
      </c>
      <c r="G179" s="39" t="n">
        <f aca="false">'Rechner &amp; Ergebnisse'!C9+INT((A179-1)/12)</f>
        <v>2039</v>
      </c>
      <c r="H179" s="34" t="b">
        <f aca="false">MOD(A179,12)&lt;&gt;0</f>
        <v>1</v>
      </c>
    </row>
    <row r="180" customFormat="false" ht="15" hidden="false" customHeight="true" outlineLevel="0" collapsed="false">
      <c r="A180" s="29" t="n">
        <v>179</v>
      </c>
      <c r="B180" s="30" t="n">
        <f aca="false">IF(F179&lt;=0,0,F179)</f>
        <v>31009.7052500455</v>
      </c>
      <c r="C180" s="30" t="n">
        <f aca="false">IF(B180&lt;=0,0,B180*('Rechner &amp; Ergebnisse'!C6/100)/12)</f>
        <v>90.444973645966</v>
      </c>
      <c r="D180" s="30" t="n">
        <f aca="false">IF(B180&lt;=0,0,MIN('Rechner &amp; Ergebnisse'!C5*('Rechner &amp; Ergebnisse'!C6/100+'Rechner &amp; Ergebnisse'!C7/100)/12-C180,B180))</f>
        <v>826.221693020701</v>
      </c>
      <c r="E180" s="31" t="n">
        <v>0</v>
      </c>
      <c r="F180" s="32" t="n">
        <f aca="false">MAX(B180-D180-E180,0)</f>
        <v>30183.4835570248</v>
      </c>
      <c r="G180" s="33" t="n">
        <f aca="false">'Rechner &amp; Ergebnisse'!C9+INT((A180-1)/12)</f>
        <v>2039</v>
      </c>
      <c r="H180" s="34" t="b">
        <f aca="false">MOD(A180,12)&lt;&gt;0</f>
        <v>1</v>
      </c>
    </row>
    <row r="181" customFormat="false" ht="15" hidden="false" customHeight="true" outlineLevel="0" collapsed="false">
      <c r="A181" s="35" t="n">
        <v>180</v>
      </c>
      <c r="B181" s="36" t="n">
        <f aca="false">IF(F180&lt;=0,0,F180)</f>
        <v>30183.4835570248</v>
      </c>
      <c r="C181" s="36" t="n">
        <f aca="false">IF(B181&lt;=0,0,B181*('Rechner &amp; Ergebnisse'!C6/100)/12)</f>
        <v>88.0351603746556</v>
      </c>
      <c r="D181" s="36" t="n">
        <f aca="false">IF(B181&lt;=0,0,MIN('Rechner &amp; Ergebnisse'!C5*('Rechner &amp; Ergebnisse'!C6/100+'Rechner &amp; Ergebnisse'!C7/100)/12-C181,B181))</f>
        <v>828.631506292011</v>
      </c>
      <c r="E181" s="40" t="n">
        <f aca="false">IF(B181&lt;=0,0,MIN('Rechner &amp; Ergebnisse'!C8,MAX(B181-D181,0)))</f>
        <v>5000</v>
      </c>
      <c r="F181" s="38" t="n">
        <f aca="false">MAX(B181-D181-E181,0)</f>
        <v>24354.8520507328</v>
      </c>
      <c r="G181" s="39" t="n">
        <f aca="false">'Rechner &amp; Ergebnisse'!C9+INT((A181-1)/12)</f>
        <v>2039</v>
      </c>
      <c r="H181" s="34" t="b">
        <f aca="false">MOD(A181,12)&lt;&gt;0</f>
        <v>0</v>
      </c>
    </row>
    <row r="182" customFormat="false" ht="15" hidden="false" customHeight="true" outlineLevel="0" collapsed="false">
      <c r="A182" s="29" t="n">
        <v>181</v>
      </c>
      <c r="B182" s="30" t="n">
        <f aca="false">IF(F181&lt;=0,0,F181)</f>
        <v>24354.8520507328</v>
      </c>
      <c r="C182" s="30" t="n">
        <f aca="false">IF(B182&lt;=0,0,B182*('Rechner &amp; Ergebnisse'!C6/100)/12)</f>
        <v>71.0349851479706</v>
      </c>
      <c r="D182" s="30" t="n">
        <f aca="false">IF(B182&lt;=0,0,MIN('Rechner &amp; Ergebnisse'!C5*('Rechner &amp; Ergebnisse'!C6/100+'Rechner &amp; Ergebnisse'!C7/100)/12-C182,B182))</f>
        <v>845.631681518696</v>
      </c>
      <c r="E182" s="31" t="n">
        <v>0</v>
      </c>
      <c r="F182" s="32" t="n">
        <f aca="false">MAX(B182-D182-E182,0)</f>
        <v>23509.2203692141</v>
      </c>
      <c r="G182" s="33" t="n">
        <f aca="false">'Rechner &amp; Ergebnisse'!C9+INT((A182-1)/12)</f>
        <v>2040</v>
      </c>
      <c r="H182" s="34" t="b">
        <f aca="false">MOD(A182,12)&lt;&gt;0</f>
        <v>1</v>
      </c>
    </row>
    <row r="183" customFormat="false" ht="15" hidden="false" customHeight="true" outlineLevel="0" collapsed="false">
      <c r="A183" s="35" t="n">
        <v>182</v>
      </c>
      <c r="B183" s="36" t="n">
        <f aca="false">IF(F182&lt;=0,0,F182)</f>
        <v>23509.2203692141</v>
      </c>
      <c r="C183" s="36" t="n">
        <f aca="false">IF(B183&lt;=0,0,B183*('Rechner &amp; Ergebnisse'!C6/100)/12)</f>
        <v>68.5685594102077</v>
      </c>
      <c r="D183" s="36" t="n">
        <f aca="false">IF(B183&lt;=0,0,MIN('Rechner &amp; Ergebnisse'!C5*('Rechner &amp; Ergebnisse'!C6/100+'Rechner &amp; Ergebnisse'!C7/100)/12-C183,B183))</f>
        <v>848.098107256459</v>
      </c>
      <c r="E183" s="37" t="n">
        <v>0</v>
      </c>
      <c r="F183" s="38" t="n">
        <f aca="false">MAX(B183-D183-E183,0)</f>
        <v>22661.1222619576</v>
      </c>
      <c r="G183" s="39" t="n">
        <f aca="false">'Rechner &amp; Ergebnisse'!C9+INT((A183-1)/12)</f>
        <v>2040</v>
      </c>
      <c r="H183" s="34" t="b">
        <f aca="false">MOD(A183,12)&lt;&gt;0</f>
        <v>1</v>
      </c>
    </row>
    <row r="184" customFormat="false" ht="15" hidden="false" customHeight="true" outlineLevel="0" collapsed="false">
      <c r="A184" s="29" t="n">
        <v>183</v>
      </c>
      <c r="B184" s="30" t="n">
        <f aca="false">IF(F183&lt;=0,0,F183)</f>
        <v>22661.1222619576</v>
      </c>
      <c r="C184" s="30" t="n">
        <f aca="false">IF(B184&lt;=0,0,B184*('Rechner &amp; Ergebnisse'!C6/100)/12)</f>
        <v>66.0949399307097</v>
      </c>
      <c r="D184" s="30" t="n">
        <f aca="false">IF(B184&lt;=0,0,MIN('Rechner &amp; Ergebnisse'!C5*('Rechner &amp; Ergebnisse'!C6/100+'Rechner &amp; Ergebnisse'!C7/100)/12-C184,B184))</f>
        <v>850.571726735957</v>
      </c>
      <c r="E184" s="31" t="n">
        <v>0</v>
      </c>
      <c r="F184" s="32" t="n">
        <f aca="false">MAX(B184-D184-E184,0)</f>
        <v>21810.5505352217</v>
      </c>
      <c r="G184" s="33" t="n">
        <f aca="false">'Rechner &amp; Ergebnisse'!C9+INT((A184-1)/12)</f>
        <v>2040</v>
      </c>
      <c r="H184" s="34" t="b">
        <f aca="false">MOD(A184,12)&lt;&gt;0</f>
        <v>1</v>
      </c>
    </row>
    <row r="185" customFormat="false" ht="15" hidden="false" customHeight="true" outlineLevel="0" collapsed="false">
      <c r="A185" s="35" t="n">
        <v>184</v>
      </c>
      <c r="B185" s="36" t="n">
        <f aca="false">IF(F184&lt;=0,0,F184)</f>
        <v>21810.5505352217</v>
      </c>
      <c r="C185" s="36" t="n">
        <f aca="false">IF(B185&lt;=0,0,B185*('Rechner &amp; Ergebnisse'!C6/100)/12)</f>
        <v>63.6141057277298</v>
      </c>
      <c r="D185" s="36" t="n">
        <f aca="false">IF(B185&lt;=0,0,MIN('Rechner &amp; Ergebnisse'!C5*('Rechner &amp; Ergebnisse'!C6/100+'Rechner &amp; Ergebnisse'!C7/100)/12-C185,B185))</f>
        <v>853.052560938937</v>
      </c>
      <c r="E185" s="37" t="n">
        <v>0</v>
      </c>
      <c r="F185" s="38" t="n">
        <f aca="false">MAX(B185-D185-E185,0)</f>
        <v>20957.4979742827</v>
      </c>
      <c r="G185" s="39" t="n">
        <f aca="false">'Rechner &amp; Ergebnisse'!C9+INT((A185-1)/12)</f>
        <v>2040</v>
      </c>
      <c r="H185" s="34" t="b">
        <f aca="false">MOD(A185,12)&lt;&gt;0</f>
        <v>1</v>
      </c>
    </row>
    <row r="186" customFormat="false" ht="15" hidden="false" customHeight="true" outlineLevel="0" collapsed="false">
      <c r="A186" s="29" t="n">
        <v>185</v>
      </c>
      <c r="B186" s="30" t="n">
        <f aca="false">IF(F185&lt;=0,0,F185)</f>
        <v>20957.4979742827</v>
      </c>
      <c r="C186" s="30" t="n">
        <f aca="false">IF(B186&lt;=0,0,B186*('Rechner &amp; Ergebnisse'!C6/100)/12)</f>
        <v>61.1260357583246</v>
      </c>
      <c r="D186" s="30" t="n">
        <f aca="false">IF(B186&lt;=0,0,MIN('Rechner &amp; Ergebnisse'!C5*('Rechner &amp; Ergebnisse'!C6/100+'Rechner &amp; Ergebnisse'!C7/100)/12-C186,B186))</f>
        <v>855.540630908342</v>
      </c>
      <c r="E186" s="31" t="n">
        <v>0</v>
      </c>
      <c r="F186" s="32" t="n">
        <f aca="false">MAX(B186-D186-E186,0)</f>
        <v>20101.9573433744</v>
      </c>
      <c r="G186" s="33" t="n">
        <f aca="false">'Rechner &amp; Ergebnisse'!C9+INT((A186-1)/12)</f>
        <v>2040</v>
      </c>
      <c r="H186" s="34" t="b">
        <f aca="false">MOD(A186,12)&lt;&gt;0</f>
        <v>1</v>
      </c>
    </row>
    <row r="187" customFormat="false" ht="15" hidden="false" customHeight="true" outlineLevel="0" collapsed="false">
      <c r="A187" s="35" t="n">
        <v>186</v>
      </c>
      <c r="B187" s="36" t="n">
        <f aca="false">IF(F186&lt;=0,0,F186)</f>
        <v>20101.9573433744</v>
      </c>
      <c r="C187" s="36" t="n">
        <f aca="false">IF(B187&lt;=0,0,B187*('Rechner &amp; Ergebnisse'!C6/100)/12)</f>
        <v>58.6307089181753</v>
      </c>
      <c r="D187" s="36" t="n">
        <f aca="false">IF(B187&lt;=0,0,MIN('Rechner &amp; Ergebnisse'!C5*('Rechner &amp; Ergebnisse'!C6/100+'Rechner &amp; Ergebnisse'!C7/100)/12-C187,B187))</f>
        <v>858.035957748492</v>
      </c>
      <c r="E187" s="37" t="n">
        <v>0</v>
      </c>
      <c r="F187" s="38" t="n">
        <f aca="false">MAX(B187-D187-E187,0)</f>
        <v>19243.9213856259</v>
      </c>
      <c r="G187" s="39" t="n">
        <f aca="false">'Rechner &amp; Ergebnisse'!C9+INT((A187-1)/12)</f>
        <v>2040</v>
      </c>
      <c r="H187" s="34" t="b">
        <f aca="false">MOD(A187,12)&lt;&gt;0</f>
        <v>1</v>
      </c>
    </row>
    <row r="188" customFormat="false" ht="15" hidden="false" customHeight="true" outlineLevel="0" collapsed="false">
      <c r="A188" s="29" t="n">
        <v>187</v>
      </c>
      <c r="B188" s="30" t="n">
        <f aca="false">IF(F187&lt;=0,0,F187)</f>
        <v>19243.9213856259</v>
      </c>
      <c r="C188" s="30" t="n">
        <f aca="false">IF(B188&lt;=0,0,B188*('Rechner &amp; Ergebnisse'!C6/100)/12)</f>
        <v>56.1281040414088</v>
      </c>
      <c r="D188" s="30" t="n">
        <f aca="false">IF(B188&lt;=0,0,MIN('Rechner &amp; Ergebnisse'!C5*('Rechner &amp; Ergebnisse'!C6/100+'Rechner &amp; Ergebnisse'!C7/100)/12-C188,B188))</f>
        <v>860.538562625258</v>
      </c>
      <c r="E188" s="31" t="n">
        <v>0</v>
      </c>
      <c r="F188" s="32" t="n">
        <f aca="false">MAX(B188-D188-E188,0)</f>
        <v>18383.3828230006</v>
      </c>
      <c r="G188" s="33" t="n">
        <f aca="false">'Rechner &amp; Ergebnisse'!C9+INT((A188-1)/12)</f>
        <v>2040</v>
      </c>
      <c r="H188" s="34" t="b">
        <f aca="false">MOD(A188,12)&lt;&gt;0</f>
        <v>1</v>
      </c>
    </row>
    <row r="189" customFormat="false" ht="15" hidden="false" customHeight="true" outlineLevel="0" collapsed="false">
      <c r="A189" s="35" t="n">
        <v>188</v>
      </c>
      <c r="B189" s="36" t="n">
        <f aca="false">IF(F188&lt;=0,0,F188)</f>
        <v>18383.3828230006</v>
      </c>
      <c r="C189" s="36" t="n">
        <f aca="false">IF(B189&lt;=0,0,B189*('Rechner &amp; Ergebnisse'!C6/100)/12)</f>
        <v>53.6181999004185</v>
      </c>
      <c r="D189" s="36" t="n">
        <f aca="false">IF(B189&lt;=0,0,MIN('Rechner &amp; Ergebnisse'!C5*('Rechner &amp; Ergebnisse'!C6/100+'Rechner &amp; Ergebnisse'!C7/100)/12-C189,B189))</f>
        <v>863.048466766248</v>
      </c>
      <c r="E189" s="37" t="n">
        <v>0</v>
      </c>
      <c r="F189" s="38" t="n">
        <f aca="false">MAX(B189-D189-E189,0)</f>
        <v>17520.3343562344</v>
      </c>
      <c r="G189" s="39" t="n">
        <f aca="false">'Rechner &amp; Ergebnisse'!C9+INT((A189-1)/12)</f>
        <v>2040</v>
      </c>
      <c r="H189" s="34" t="b">
        <f aca="false">MOD(A189,12)&lt;&gt;0</f>
        <v>1</v>
      </c>
    </row>
    <row r="190" customFormat="false" ht="15" hidden="false" customHeight="true" outlineLevel="0" collapsed="false">
      <c r="A190" s="29" t="n">
        <v>189</v>
      </c>
      <c r="B190" s="30" t="n">
        <f aca="false">IF(F189&lt;=0,0,F189)</f>
        <v>17520.3343562344</v>
      </c>
      <c r="C190" s="30" t="n">
        <f aca="false">IF(B190&lt;=0,0,B190*('Rechner &amp; Ergebnisse'!C6/100)/12)</f>
        <v>51.1009752056836</v>
      </c>
      <c r="D190" s="30" t="n">
        <f aca="false">IF(B190&lt;=0,0,MIN('Rechner &amp; Ergebnisse'!C5*('Rechner &amp; Ergebnisse'!C6/100+'Rechner &amp; Ergebnisse'!C7/100)/12-C190,B190))</f>
        <v>865.565691460983</v>
      </c>
      <c r="E190" s="31" t="n">
        <v>0</v>
      </c>
      <c r="F190" s="32" t="n">
        <f aca="false">MAX(B190-D190-E190,0)</f>
        <v>16654.7686647734</v>
      </c>
      <c r="G190" s="33" t="n">
        <f aca="false">'Rechner &amp; Ergebnisse'!C9+INT((A190-1)/12)</f>
        <v>2040</v>
      </c>
      <c r="H190" s="34" t="b">
        <f aca="false">MOD(A190,12)&lt;&gt;0</f>
        <v>1</v>
      </c>
    </row>
    <row r="191" customFormat="false" ht="15" hidden="false" customHeight="true" outlineLevel="0" collapsed="false">
      <c r="A191" s="35" t="n">
        <v>190</v>
      </c>
      <c r="B191" s="36" t="n">
        <f aca="false">IF(F190&lt;=0,0,F190)</f>
        <v>16654.7686647734</v>
      </c>
      <c r="C191" s="36" t="n">
        <f aca="false">IF(B191&lt;=0,0,B191*('Rechner &amp; Ergebnisse'!C6/100)/12)</f>
        <v>48.5764086055891</v>
      </c>
      <c r="D191" s="36" t="n">
        <f aca="false">IF(B191&lt;=0,0,MIN('Rechner &amp; Ergebnisse'!C5*('Rechner &amp; Ergebnisse'!C6/100+'Rechner &amp; Ergebnisse'!C7/100)/12-C191,B191))</f>
        <v>868.090258061078</v>
      </c>
      <c r="E191" s="37" t="n">
        <v>0</v>
      </c>
      <c r="F191" s="38" t="n">
        <f aca="false">MAX(B191-D191-E191,0)</f>
        <v>15786.6784067123</v>
      </c>
      <c r="G191" s="39" t="n">
        <f aca="false">'Rechner &amp; Ergebnisse'!C9+INT((A191-1)/12)</f>
        <v>2040</v>
      </c>
      <c r="H191" s="34" t="b">
        <f aca="false">MOD(A191,12)&lt;&gt;0</f>
        <v>1</v>
      </c>
    </row>
    <row r="192" customFormat="false" ht="15" hidden="false" customHeight="true" outlineLevel="0" collapsed="false">
      <c r="A192" s="29" t="n">
        <v>191</v>
      </c>
      <c r="B192" s="30" t="n">
        <f aca="false">IF(F191&lt;=0,0,F191)</f>
        <v>15786.6784067123</v>
      </c>
      <c r="C192" s="30" t="n">
        <f aca="false">IF(B192&lt;=0,0,B192*('Rechner &amp; Ergebnisse'!C6/100)/12)</f>
        <v>46.0444786862443</v>
      </c>
      <c r="D192" s="30" t="n">
        <f aca="false">IF(B192&lt;=0,0,MIN('Rechner &amp; Ergebnisse'!C5*('Rechner &amp; Ergebnisse'!C6/100+'Rechner &amp; Ergebnisse'!C7/100)/12-C192,B192))</f>
        <v>870.622187980423</v>
      </c>
      <c r="E192" s="31" t="n">
        <v>0</v>
      </c>
      <c r="F192" s="32" t="n">
        <f aca="false">MAX(B192-D192-E192,0)</f>
        <v>14916.0562187319</v>
      </c>
      <c r="G192" s="33" t="n">
        <f aca="false">'Rechner &amp; Ergebnisse'!C9+INT((A192-1)/12)</f>
        <v>2040</v>
      </c>
      <c r="H192" s="34" t="b">
        <f aca="false">MOD(A192,12)&lt;&gt;0</f>
        <v>1</v>
      </c>
    </row>
    <row r="193" customFormat="false" ht="15" hidden="false" customHeight="true" outlineLevel="0" collapsed="false">
      <c r="A193" s="35" t="n">
        <v>192</v>
      </c>
      <c r="B193" s="36" t="n">
        <f aca="false">IF(F192&lt;=0,0,F192)</f>
        <v>14916.0562187319</v>
      </c>
      <c r="C193" s="36" t="n">
        <f aca="false">IF(B193&lt;=0,0,B193*('Rechner &amp; Ergebnisse'!C6/100)/12)</f>
        <v>43.5051639713014</v>
      </c>
      <c r="D193" s="36" t="n">
        <f aca="false">IF(B193&lt;=0,0,MIN('Rechner &amp; Ergebnisse'!C5*('Rechner &amp; Ergebnisse'!C6/100+'Rechner &amp; Ergebnisse'!C7/100)/12-C193,B193))</f>
        <v>873.161502695366</v>
      </c>
      <c r="E193" s="40" t="n">
        <f aca="false">IF(B193&lt;=0,0,MIN('Rechner &amp; Ergebnisse'!C8,MAX(B193-D193,0)))</f>
        <v>5000</v>
      </c>
      <c r="F193" s="38" t="n">
        <f aca="false">MAX(B193-D193-E193,0)</f>
        <v>9042.89471603652</v>
      </c>
      <c r="G193" s="39" t="n">
        <f aca="false">'Rechner &amp; Ergebnisse'!C9+INT((A193-1)/12)</f>
        <v>2040</v>
      </c>
      <c r="H193" s="34" t="b">
        <f aca="false">MOD(A193,12)&lt;&gt;0</f>
        <v>0</v>
      </c>
    </row>
    <row r="194" customFormat="false" ht="15" hidden="false" customHeight="true" outlineLevel="0" collapsed="false">
      <c r="A194" s="29" t="n">
        <v>193</v>
      </c>
      <c r="B194" s="30" t="n">
        <f aca="false">IF(F193&lt;=0,0,F193)</f>
        <v>9042.89471603652</v>
      </c>
      <c r="C194" s="30" t="n">
        <f aca="false">IF(B194&lt;=0,0,B194*('Rechner &amp; Ergebnisse'!C6/100)/12)</f>
        <v>26.3751095884399</v>
      </c>
      <c r="D194" s="30" t="n">
        <f aca="false">IF(B194&lt;=0,0,MIN('Rechner &amp; Ergebnisse'!C5*('Rechner &amp; Ergebnisse'!C6/100+'Rechner &amp; Ergebnisse'!C7/100)/12-C194,B194))</f>
        <v>890.291557078227</v>
      </c>
      <c r="E194" s="31" t="n">
        <v>0</v>
      </c>
      <c r="F194" s="32" t="n">
        <f aca="false">MAX(B194-D194-E194,0)</f>
        <v>8152.6031589583</v>
      </c>
      <c r="G194" s="33" t="n">
        <f aca="false">'Rechner &amp; Ergebnisse'!C9+INT((A194-1)/12)</f>
        <v>2041</v>
      </c>
      <c r="H194" s="34" t="b">
        <f aca="false">MOD(A194,12)&lt;&gt;0</f>
        <v>1</v>
      </c>
    </row>
    <row r="195" customFormat="false" ht="15" hidden="false" customHeight="true" outlineLevel="0" collapsed="false">
      <c r="A195" s="35" t="n">
        <v>194</v>
      </c>
      <c r="B195" s="36" t="n">
        <f aca="false">IF(F194&lt;=0,0,F194)</f>
        <v>8152.6031589583</v>
      </c>
      <c r="C195" s="36" t="n">
        <f aca="false">IF(B195&lt;=0,0,B195*('Rechner &amp; Ergebnisse'!C6/100)/12)</f>
        <v>23.778425880295</v>
      </c>
      <c r="D195" s="36" t="n">
        <f aca="false">IF(B195&lt;=0,0,MIN('Rechner &amp; Ergebnisse'!C5*('Rechner &amp; Ergebnisse'!C6/100+'Rechner &amp; Ergebnisse'!C7/100)/12-C195,B195))</f>
        <v>892.888240786372</v>
      </c>
      <c r="E195" s="37" t="n">
        <v>0</v>
      </c>
      <c r="F195" s="38" t="n">
        <f aca="false">MAX(B195-D195-E195,0)</f>
        <v>7259.71491817192</v>
      </c>
      <c r="G195" s="39" t="n">
        <f aca="false">'Rechner &amp; Ergebnisse'!C9+INT((A195-1)/12)</f>
        <v>2041</v>
      </c>
      <c r="H195" s="34" t="b">
        <f aca="false">MOD(A195,12)&lt;&gt;0</f>
        <v>1</v>
      </c>
    </row>
    <row r="196" customFormat="false" ht="15" hidden="false" customHeight="true" outlineLevel="0" collapsed="false">
      <c r="A196" s="29" t="n">
        <v>195</v>
      </c>
      <c r="B196" s="30" t="n">
        <f aca="false">IF(F195&lt;=0,0,F195)</f>
        <v>7259.71491817192</v>
      </c>
      <c r="C196" s="30" t="n">
        <f aca="false">IF(B196&lt;=0,0,B196*('Rechner &amp; Ergebnisse'!C6/100)/12)</f>
        <v>21.1741685113348</v>
      </c>
      <c r="D196" s="30" t="n">
        <f aca="false">IF(B196&lt;=0,0,MIN('Rechner &amp; Ergebnisse'!C5*('Rechner &amp; Ergebnisse'!C6/100+'Rechner &amp; Ergebnisse'!C7/100)/12-C196,B196))</f>
        <v>895.492498155332</v>
      </c>
      <c r="E196" s="31" t="n">
        <v>0</v>
      </c>
      <c r="F196" s="32" t="n">
        <f aca="false">MAX(B196-D196-E196,0)</f>
        <v>6364.22242001659</v>
      </c>
      <c r="G196" s="33" t="n">
        <f aca="false">'Rechner &amp; Ergebnisse'!C9+INT((A196-1)/12)</f>
        <v>2041</v>
      </c>
      <c r="H196" s="34" t="b">
        <f aca="false">MOD(A196,12)&lt;&gt;0</f>
        <v>1</v>
      </c>
    </row>
    <row r="197" customFormat="false" ht="15" hidden="false" customHeight="true" outlineLevel="0" collapsed="false">
      <c r="A197" s="35" t="n">
        <v>196</v>
      </c>
      <c r="B197" s="36" t="n">
        <f aca="false">IF(F196&lt;=0,0,F196)</f>
        <v>6364.22242001659</v>
      </c>
      <c r="C197" s="36" t="n">
        <f aca="false">IF(B197&lt;=0,0,B197*('Rechner &amp; Ergebnisse'!C6/100)/12)</f>
        <v>18.5623153917151</v>
      </c>
      <c r="D197" s="36" t="n">
        <f aca="false">IF(B197&lt;=0,0,MIN('Rechner &amp; Ergebnisse'!C5*('Rechner &amp; Ergebnisse'!C6/100+'Rechner &amp; Ergebnisse'!C7/100)/12-C197,B197))</f>
        <v>898.104351274952</v>
      </c>
      <c r="E197" s="37" t="n">
        <v>0</v>
      </c>
      <c r="F197" s="38" t="n">
        <f aca="false">MAX(B197-D197-E197,0)</f>
        <v>5466.11806874164</v>
      </c>
      <c r="G197" s="39" t="n">
        <f aca="false">'Rechner &amp; Ergebnisse'!C9+INT((A197-1)/12)</f>
        <v>2041</v>
      </c>
      <c r="H197" s="34" t="b">
        <f aca="false">MOD(A197,12)&lt;&gt;0</f>
        <v>1</v>
      </c>
    </row>
    <row r="198" customFormat="false" ht="15" hidden="false" customHeight="true" outlineLevel="0" collapsed="false">
      <c r="A198" s="29" t="n">
        <v>197</v>
      </c>
      <c r="B198" s="30" t="n">
        <f aca="false">IF(F197&lt;=0,0,F197)</f>
        <v>5466.11806874164</v>
      </c>
      <c r="C198" s="30" t="n">
        <f aca="false">IF(B198&lt;=0,0,B198*('Rechner &amp; Ergebnisse'!C6/100)/12)</f>
        <v>15.9428443671631</v>
      </c>
      <c r="D198" s="30" t="n">
        <f aca="false">IF(B198&lt;=0,0,MIN('Rechner &amp; Ergebnisse'!C5*('Rechner &amp; Ergebnisse'!C6/100+'Rechner &amp; Ergebnisse'!C7/100)/12-C198,B198))</f>
        <v>900.723822299504</v>
      </c>
      <c r="E198" s="31" t="n">
        <v>0</v>
      </c>
      <c r="F198" s="32" t="n">
        <f aca="false">MAX(B198-D198-E198,0)</f>
        <v>4565.39424644214</v>
      </c>
      <c r="G198" s="33" t="n">
        <f aca="false">'Rechner &amp; Ergebnisse'!C9+INT((A198-1)/12)</f>
        <v>2041</v>
      </c>
      <c r="H198" s="34" t="b">
        <f aca="false">MOD(A198,12)&lt;&gt;0</f>
        <v>1</v>
      </c>
    </row>
    <row r="199" customFormat="false" ht="15" hidden="false" customHeight="true" outlineLevel="0" collapsed="false">
      <c r="A199" s="35" t="n">
        <v>198</v>
      </c>
      <c r="B199" s="36" t="n">
        <f aca="false">IF(F198&lt;=0,0,F198)</f>
        <v>4565.39424644214</v>
      </c>
      <c r="C199" s="36" t="n">
        <f aca="false">IF(B199&lt;=0,0,B199*('Rechner &amp; Ergebnisse'!C6/100)/12)</f>
        <v>13.3157332187896</v>
      </c>
      <c r="D199" s="36" t="n">
        <f aca="false">IF(B199&lt;=0,0,MIN('Rechner &amp; Ergebnisse'!C5*('Rechner &amp; Ergebnisse'!C6/100+'Rechner &amp; Ergebnisse'!C7/100)/12-C199,B199))</f>
        <v>903.350933447877</v>
      </c>
      <c r="E199" s="37" t="n">
        <v>0</v>
      </c>
      <c r="F199" s="38" t="n">
        <f aca="false">MAX(B199-D199-E199,0)</f>
        <v>3662.04331299426</v>
      </c>
      <c r="G199" s="39" t="n">
        <f aca="false">'Rechner &amp; Ergebnisse'!C9+INT((A199-1)/12)</f>
        <v>2041</v>
      </c>
      <c r="H199" s="34" t="b">
        <f aca="false">MOD(A199,12)&lt;&gt;0</f>
        <v>1</v>
      </c>
    </row>
    <row r="200" customFormat="false" ht="15" hidden="false" customHeight="true" outlineLevel="0" collapsed="false">
      <c r="A200" s="29" t="n">
        <v>199</v>
      </c>
      <c r="B200" s="30" t="n">
        <f aca="false">IF(F199&lt;=0,0,F199)</f>
        <v>3662.04331299426</v>
      </c>
      <c r="C200" s="30" t="n">
        <f aca="false">IF(B200&lt;=0,0,B200*('Rechner &amp; Ergebnisse'!C6/100)/12)</f>
        <v>10.6809596628999</v>
      </c>
      <c r="D200" s="30" t="n">
        <f aca="false">IF(B200&lt;=0,0,MIN('Rechner &amp; Ergebnisse'!C5*('Rechner &amp; Ergebnisse'!C6/100+'Rechner &amp; Ergebnisse'!C7/100)/12-C200,B200))</f>
        <v>905.985707003767</v>
      </c>
      <c r="E200" s="31" t="n">
        <v>0</v>
      </c>
      <c r="F200" s="32" t="n">
        <f aca="false">MAX(B200-D200-E200,0)</f>
        <v>2756.05760599049</v>
      </c>
      <c r="G200" s="33" t="n">
        <f aca="false">'Rechner &amp; Ergebnisse'!C9+INT((A200-1)/12)</f>
        <v>2041</v>
      </c>
      <c r="H200" s="34" t="b">
        <f aca="false">MOD(A200,12)&lt;&gt;0</f>
        <v>1</v>
      </c>
    </row>
    <row r="201" customFormat="false" ht="15" hidden="false" customHeight="true" outlineLevel="0" collapsed="false">
      <c r="A201" s="35" t="n">
        <v>200</v>
      </c>
      <c r="B201" s="36" t="n">
        <f aca="false">IF(F200&lt;=0,0,F200)</f>
        <v>2756.05760599049</v>
      </c>
      <c r="C201" s="36" t="n">
        <f aca="false">IF(B201&lt;=0,0,B201*('Rechner &amp; Ergebnisse'!C6/100)/12)</f>
        <v>8.0385013508056</v>
      </c>
      <c r="D201" s="36" t="n">
        <f aca="false">IF(B201&lt;=0,0,MIN('Rechner &amp; Ergebnisse'!C5*('Rechner &amp; Ergebnisse'!C6/100+'Rechner &amp; Ergebnisse'!C7/100)/12-C201,B201))</f>
        <v>908.628165315861</v>
      </c>
      <c r="E201" s="37" t="n">
        <v>0</v>
      </c>
      <c r="F201" s="38" t="n">
        <f aca="false">MAX(B201-D201-E201,0)</f>
        <v>1847.42944067463</v>
      </c>
      <c r="G201" s="39" t="n">
        <f aca="false">'Rechner &amp; Ergebnisse'!C9+INT((A201-1)/12)</f>
        <v>2041</v>
      </c>
      <c r="H201" s="34" t="b">
        <f aca="false">MOD(A201,12)&lt;&gt;0</f>
        <v>1</v>
      </c>
    </row>
    <row r="202" customFormat="false" ht="15" hidden="false" customHeight="true" outlineLevel="0" collapsed="false">
      <c r="A202" s="29" t="n">
        <v>201</v>
      </c>
      <c r="B202" s="30" t="n">
        <f aca="false">IF(F201&lt;=0,0,F201)</f>
        <v>1847.42944067463</v>
      </c>
      <c r="C202" s="30" t="n">
        <f aca="false">IF(B202&lt;=0,0,B202*('Rechner &amp; Ergebnisse'!C6/100)/12)</f>
        <v>5.38833586863434</v>
      </c>
      <c r="D202" s="30" t="n">
        <f aca="false">IF(B202&lt;=0,0,MIN('Rechner &amp; Ergebnisse'!C5*('Rechner &amp; Ergebnisse'!C6/100+'Rechner &amp; Ergebnisse'!C7/100)/12-C202,B202))</f>
        <v>911.278330798033</v>
      </c>
      <c r="E202" s="31" t="n">
        <v>0</v>
      </c>
      <c r="F202" s="32" t="n">
        <f aca="false">MAX(B202-D202-E202,0)</f>
        <v>936.151109876597</v>
      </c>
      <c r="G202" s="33" t="n">
        <f aca="false">'Rechner &amp; Ergebnisse'!C9+INT((A202-1)/12)</f>
        <v>2041</v>
      </c>
      <c r="H202" s="34" t="b">
        <f aca="false">MOD(A202,12)&lt;&gt;0</f>
        <v>1</v>
      </c>
    </row>
    <row r="203" customFormat="false" ht="15" hidden="false" customHeight="true" outlineLevel="0" collapsed="false">
      <c r="A203" s="35" t="n">
        <v>202</v>
      </c>
      <c r="B203" s="36" t="n">
        <f aca="false">IF(F202&lt;=0,0,F202)</f>
        <v>936.151109876597</v>
      </c>
      <c r="C203" s="36" t="n">
        <f aca="false">IF(B203&lt;=0,0,B203*('Rechner &amp; Ergebnisse'!C6/100)/12)</f>
        <v>2.73044073714008</v>
      </c>
      <c r="D203" s="36" t="n">
        <f aca="false">IF(B203&lt;=0,0,MIN('Rechner &amp; Ergebnisse'!C5*('Rechner &amp; Ergebnisse'!C6/100+'Rechner &amp; Ergebnisse'!C7/100)/12-C203,B203))</f>
        <v>913.936225929527</v>
      </c>
      <c r="E203" s="37" t="n">
        <v>0</v>
      </c>
      <c r="F203" s="38" t="n">
        <f aca="false">MAX(B203-D203-E203,0)</f>
        <v>22.2148839470706</v>
      </c>
      <c r="G203" s="39" t="n">
        <f aca="false">'Rechner &amp; Ergebnisse'!C9+INT((A203-1)/12)</f>
        <v>2041</v>
      </c>
      <c r="H203" s="34" t="b">
        <f aca="false">MOD(A203,12)&lt;&gt;0</f>
        <v>1</v>
      </c>
    </row>
    <row r="204" customFormat="false" ht="15" hidden="false" customHeight="true" outlineLevel="0" collapsed="false">
      <c r="A204" s="29" t="n">
        <v>203</v>
      </c>
      <c r="B204" s="30" t="n">
        <f aca="false">IF(F203&lt;=0,0,F203)</f>
        <v>22.2148839470706</v>
      </c>
      <c r="C204" s="30" t="n">
        <f aca="false">IF(B204&lt;=0,0,B204*('Rechner &amp; Ergebnisse'!C6/100)/12)</f>
        <v>0.0647934115122892</v>
      </c>
      <c r="D204" s="30" t="n">
        <f aca="false">IF(B204&lt;=0,0,MIN('Rechner &amp; Ergebnisse'!C5*('Rechner &amp; Ergebnisse'!C6/100+'Rechner &amp; Ergebnisse'!C7/100)/12-C204,B204))</f>
        <v>22.2148839470706</v>
      </c>
      <c r="E204" s="31" t="n">
        <v>0</v>
      </c>
      <c r="F204" s="32" t="n">
        <f aca="false">MAX(B204-D204-E204,0)</f>
        <v>0</v>
      </c>
      <c r="G204" s="33" t="n">
        <f aca="false">'Rechner &amp; Ergebnisse'!C9+INT((A204-1)/12)</f>
        <v>2041</v>
      </c>
      <c r="H204" s="34" t="b">
        <f aca="false">MOD(A204,12)&lt;&gt;0</f>
        <v>1</v>
      </c>
    </row>
    <row r="205" customFormat="false" ht="15" hidden="false" customHeight="true" outlineLevel="0" collapsed="false">
      <c r="A205" s="35" t="n">
        <v>204</v>
      </c>
      <c r="B205" s="36" t="n">
        <f aca="false">IF(F204&lt;=0,0,F204)</f>
        <v>0</v>
      </c>
      <c r="C205" s="36" t="n">
        <f aca="false">IF(B205&lt;=0,0,B205*('Rechner &amp; Ergebnisse'!C6/100)/12)</f>
        <v>0</v>
      </c>
      <c r="D205" s="36" t="n">
        <f aca="false">IF(B205&lt;=0,0,MIN('Rechner &amp; Ergebnisse'!C5*('Rechner &amp; Ergebnisse'!C6/100+'Rechner &amp; Ergebnisse'!C7/100)/12-C205,B205))</f>
        <v>0</v>
      </c>
      <c r="E205" s="40" t="n">
        <f aca="false">IF(B205&lt;=0,0,MIN('Rechner &amp; Ergebnisse'!C8,MAX(B205-D205,0)))</f>
        <v>0</v>
      </c>
      <c r="F205" s="38" t="n">
        <f aca="false">MAX(B205-D205-E205,0)</f>
        <v>0</v>
      </c>
      <c r="G205" s="39" t="n">
        <f aca="false">'Rechner &amp; Ergebnisse'!C9+INT((A205-1)/12)</f>
        <v>2041</v>
      </c>
      <c r="H205" s="34" t="b">
        <f aca="false">MOD(A205,12)&lt;&gt;0</f>
        <v>0</v>
      </c>
    </row>
    <row r="206" customFormat="false" ht="15" hidden="false" customHeight="true" outlineLevel="0" collapsed="false">
      <c r="A206" s="29" t="n">
        <v>205</v>
      </c>
      <c r="B206" s="30" t="n">
        <f aca="false">IF(F205&lt;=0,0,F205)</f>
        <v>0</v>
      </c>
      <c r="C206" s="30" t="n">
        <f aca="false">IF(B206&lt;=0,0,B206*('Rechner &amp; Ergebnisse'!C6/100)/12)</f>
        <v>0</v>
      </c>
      <c r="D206" s="30" t="n">
        <f aca="false">IF(B206&lt;=0,0,MIN('Rechner &amp; Ergebnisse'!C5*('Rechner &amp; Ergebnisse'!C6/100+'Rechner &amp; Ergebnisse'!C7/100)/12-C206,B206))</f>
        <v>0</v>
      </c>
      <c r="E206" s="31" t="n">
        <v>0</v>
      </c>
      <c r="F206" s="32" t="n">
        <f aca="false">MAX(B206-D206-E206,0)</f>
        <v>0</v>
      </c>
      <c r="G206" s="33" t="n">
        <f aca="false">'Rechner &amp; Ergebnisse'!C9+INT((A206-1)/12)</f>
        <v>2042</v>
      </c>
      <c r="H206" s="34" t="b">
        <f aca="false">MOD(A206,12)&lt;&gt;0</f>
        <v>1</v>
      </c>
    </row>
    <row r="207" customFormat="false" ht="15" hidden="false" customHeight="true" outlineLevel="0" collapsed="false">
      <c r="A207" s="35" t="n">
        <v>206</v>
      </c>
      <c r="B207" s="36" t="n">
        <f aca="false">IF(F206&lt;=0,0,F206)</f>
        <v>0</v>
      </c>
      <c r="C207" s="36" t="n">
        <f aca="false">IF(B207&lt;=0,0,B207*('Rechner &amp; Ergebnisse'!C6/100)/12)</f>
        <v>0</v>
      </c>
      <c r="D207" s="36" t="n">
        <f aca="false">IF(B207&lt;=0,0,MIN('Rechner &amp; Ergebnisse'!C5*('Rechner &amp; Ergebnisse'!C6/100+'Rechner &amp; Ergebnisse'!C7/100)/12-C207,B207))</f>
        <v>0</v>
      </c>
      <c r="E207" s="37" t="n">
        <v>0</v>
      </c>
      <c r="F207" s="38" t="n">
        <f aca="false">MAX(B207-D207-E207,0)</f>
        <v>0</v>
      </c>
      <c r="G207" s="39" t="n">
        <f aca="false">'Rechner &amp; Ergebnisse'!C9+INT((A207-1)/12)</f>
        <v>2042</v>
      </c>
      <c r="H207" s="34" t="b">
        <f aca="false">MOD(A207,12)&lt;&gt;0</f>
        <v>1</v>
      </c>
    </row>
    <row r="208" customFormat="false" ht="15" hidden="false" customHeight="true" outlineLevel="0" collapsed="false">
      <c r="A208" s="29" t="n">
        <v>207</v>
      </c>
      <c r="B208" s="30" t="n">
        <f aca="false">IF(F207&lt;=0,0,F207)</f>
        <v>0</v>
      </c>
      <c r="C208" s="30" t="n">
        <f aca="false">IF(B208&lt;=0,0,B208*('Rechner &amp; Ergebnisse'!C6/100)/12)</f>
        <v>0</v>
      </c>
      <c r="D208" s="30" t="n">
        <f aca="false">IF(B208&lt;=0,0,MIN('Rechner &amp; Ergebnisse'!C5*('Rechner &amp; Ergebnisse'!C6/100+'Rechner &amp; Ergebnisse'!C7/100)/12-C208,B208))</f>
        <v>0</v>
      </c>
      <c r="E208" s="31" t="n">
        <v>0</v>
      </c>
      <c r="F208" s="32" t="n">
        <f aca="false">MAX(B208-D208-E208,0)</f>
        <v>0</v>
      </c>
      <c r="G208" s="33" t="n">
        <f aca="false">'Rechner &amp; Ergebnisse'!C9+INT((A208-1)/12)</f>
        <v>2042</v>
      </c>
      <c r="H208" s="34" t="b">
        <f aca="false">MOD(A208,12)&lt;&gt;0</f>
        <v>1</v>
      </c>
    </row>
    <row r="209" customFormat="false" ht="15" hidden="false" customHeight="true" outlineLevel="0" collapsed="false">
      <c r="A209" s="35" t="n">
        <v>208</v>
      </c>
      <c r="B209" s="36" t="n">
        <f aca="false">IF(F208&lt;=0,0,F208)</f>
        <v>0</v>
      </c>
      <c r="C209" s="36" t="n">
        <f aca="false">IF(B209&lt;=0,0,B209*('Rechner &amp; Ergebnisse'!C6/100)/12)</f>
        <v>0</v>
      </c>
      <c r="D209" s="36" t="n">
        <f aca="false">IF(B209&lt;=0,0,MIN('Rechner &amp; Ergebnisse'!C5*('Rechner &amp; Ergebnisse'!C6/100+'Rechner &amp; Ergebnisse'!C7/100)/12-C209,B209))</f>
        <v>0</v>
      </c>
      <c r="E209" s="37" t="n">
        <v>0</v>
      </c>
      <c r="F209" s="38" t="n">
        <f aca="false">MAX(B209-D209-E209,0)</f>
        <v>0</v>
      </c>
      <c r="G209" s="39" t="n">
        <f aca="false">'Rechner &amp; Ergebnisse'!C9+INT((A209-1)/12)</f>
        <v>2042</v>
      </c>
      <c r="H209" s="34" t="b">
        <f aca="false">MOD(A209,12)&lt;&gt;0</f>
        <v>1</v>
      </c>
    </row>
    <row r="210" customFormat="false" ht="15" hidden="false" customHeight="true" outlineLevel="0" collapsed="false">
      <c r="A210" s="29" t="n">
        <v>209</v>
      </c>
      <c r="B210" s="30" t="n">
        <f aca="false">IF(F209&lt;=0,0,F209)</f>
        <v>0</v>
      </c>
      <c r="C210" s="30" t="n">
        <f aca="false">IF(B210&lt;=0,0,B210*('Rechner &amp; Ergebnisse'!C6/100)/12)</f>
        <v>0</v>
      </c>
      <c r="D210" s="30" t="n">
        <f aca="false">IF(B210&lt;=0,0,MIN('Rechner &amp; Ergebnisse'!C5*('Rechner &amp; Ergebnisse'!C6/100+'Rechner &amp; Ergebnisse'!C7/100)/12-C210,B210))</f>
        <v>0</v>
      </c>
      <c r="E210" s="31" t="n">
        <v>0</v>
      </c>
      <c r="F210" s="32" t="n">
        <f aca="false">MAX(B210-D210-E210,0)</f>
        <v>0</v>
      </c>
      <c r="G210" s="33" t="n">
        <f aca="false">'Rechner &amp; Ergebnisse'!C9+INT((A210-1)/12)</f>
        <v>2042</v>
      </c>
      <c r="H210" s="34" t="b">
        <f aca="false">MOD(A210,12)&lt;&gt;0</f>
        <v>1</v>
      </c>
    </row>
    <row r="211" customFormat="false" ht="15" hidden="false" customHeight="true" outlineLevel="0" collapsed="false">
      <c r="A211" s="35" t="n">
        <v>210</v>
      </c>
      <c r="B211" s="36" t="n">
        <f aca="false">IF(F210&lt;=0,0,F210)</f>
        <v>0</v>
      </c>
      <c r="C211" s="36" t="n">
        <f aca="false">IF(B211&lt;=0,0,B211*('Rechner &amp; Ergebnisse'!C6/100)/12)</f>
        <v>0</v>
      </c>
      <c r="D211" s="36" t="n">
        <f aca="false">IF(B211&lt;=0,0,MIN('Rechner &amp; Ergebnisse'!C5*('Rechner &amp; Ergebnisse'!C6/100+'Rechner &amp; Ergebnisse'!C7/100)/12-C211,B211))</f>
        <v>0</v>
      </c>
      <c r="E211" s="37" t="n">
        <v>0</v>
      </c>
      <c r="F211" s="38" t="n">
        <f aca="false">MAX(B211-D211-E211,0)</f>
        <v>0</v>
      </c>
      <c r="G211" s="39" t="n">
        <f aca="false">'Rechner &amp; Ergebnisse'!C9+INT((A211-1)/12)</f>
        <v>2042</v>
      </c>
      <c r="H211" s="34" t="b">
        <f aca="false">MOD(A211,12)&lt;&gt;0</f>
        <v>1</v>
      </c>
    </row>
    <row r="212" customFormat="false" ht="15" hidden="false" customHeight="true" outlineLevel="0" collapsed="false">
      <c r="A212" s="29" t="n">
        <v>211</v>
      </c>
      <c r="B212" s="30" t="n">
        <f aca="false">IF(F211&lt;=0,0,F211)</f>
        <v>0</v>
      </c>
      <c r="C212" s="30" t="n">
        <f aca="false">IF(B212&lt;=0,0,B212*('Rechner &amp; Ergebnisse'!C6/100)/12)</f>
        <v>0</v>
      </c>
      <c r="D212" s="30" t="n">
        <f aca="false">IF(B212&lt;=0,0,MIN('Rechner &amp; Ergebnisse'!C5*('Rechner &amp; Ergebnisse'!C6/100+'Rechner &amp; Ergebnisse'!C7/100)/12-C212,B212))</f>
        <v>0</v>
      </c>
      <c r="E212" s="31" t="n">
        <v>0</v>
      </c>
      <c r="F212" s="32" t="n">
        <f aca="false">MAX(B212-D212-E212,0)</f>
        <v>0</v>
      </c>
      <c r="G212" s="33" t="n">
        <f aca="false">'Rechner &amp; Ergebnisse'!C9+INT((A212-1)/12)</f>
        <v>2042</v>
      </c>
      <c r="H212" s="34" t="b">
        <f aca="false">MOD(A212,12)&lt;&gt;0</f>
        <v>1</v>
      </c>
    </row>
    <row r="213" customFormat="false" ht="15" hidden="false" customHeight="true" outlineLevel="0" collapsed="false">
      <c r="A213" s="35" t="n">
        <v>212</v>
      </c>
      <c r="B213" s="36" t="n">
        <f aca="false">IF(F212&lt;=0,0,F212)</f>
        <v>0</v>
      </c>
      <c r="C213" s="36" t="n">
        <f aca="false">IF(B213&lt;=0,0,B213*('Rechner &amp; Ergebnisse'!C6/100)/12)</f>
        <v>0</v>
      </c>
      <c r="D213" s="36" t="n">
        <f aca="false">IF(B213&lt;=0,0,MIN('Rechner &amp; Ergebnisse'!C5*('Rechner &amp; Ergebnisse'!C6/100+'Rechner &amp; Ergebnisse'!C7/100)/12-C213,B213))</f>
        <v>0</v>
      </c>
      <c r="E213" s="37" t="n">
        <v>0</v>
      </c>
      <c r="F213" s="38" t="n">
        <f aca="false">MAX(B213-D213-E213,0)</f>
        <v>0</v>
      </c>
      <c r="G213" s="39" t="n">
        <f aca="false">'Rechner &amp; Ergebnisse'!C9+INT((A213-1)/12)</f>
        <v>2042</v>
      </c>
      <c r="H213" s="34" t="b">
        <f aca="false">MOD(A213,12)&lt;&gt;0</f>
        <v>1</v>
      </c>
    </row>
    <row r="214" customFormat="false" ht="15" hidden="false" customHeight="true" outlineLevel="0" collapsed="false">
      <c r="A214" s="29" t="n">
        <v>213</v>
      </c>
      <c r="B214" s="30" t="n">
        <f aca="false">IF(F213&lt;=0,0,F213)</f>
        <v>0</v>
      </c>
      <c r="C214" s="30" t="n">
        <f aca="false">IF(B214&lt;=0,0,B214*('Rechner &amp; Ergebnisse'!C6/100)/12)</f>
        <v>0</v>
      </c>
      <c r="D214" s="30" t="n">
        <f aca="false">IF(B214&lt;=0,0,MIN('Rechner &amp; Ergebnisse'!C5*('Rechner &amp; Ergebnisse'!C6/100+'Rechner &amp; Ergebnisse'!C7/100)/12-C214,B214))</f>
        <v>0</v>
      </c>
      <c r="E214" s="31" t="n">
        <v>0</v>
      </c>
      <c r="F214" s="32" t="n">
        <f aca="false">MAX(B214-D214-E214,0)</f>
        <v>0</v>
      </c>
      <c r="G214" s="33" t="n">
        <f aca="false">'Rechner &amp; Ergebnisse'!C9+INT((A214-1)/12)</f>
        <v>2042</v>
      </c>
      <c r="H214" s="34" t="b">
        <f aca="false">MOD(A214,12)&lt;&gt;0</f>
        <v>1</v>
      </c>
    </row>
    <row r="215" customFormat="false" ht="15" hidden="false" customHeight="true" outlineLevel="0" collapsed="false">
      <c r="A215" s="35" t="n">
        <v>214</v>
      </c>
      <c r="B215" s="36" t="n">
        <f aca="false">IF(F214&lt;=0,0,F214)</f>
        <v>0</v>
      </c>
      <c r="C215" s="36" t="n">
        <f aca="false">IF(B215&lt;=0,0,B215*('Rechner &amp; Ergebnisse'!C6/100)/12)</f>
        <v>0</v>
      </c>
      <c r="D215" s="36" t="n">
        <f aca="false">IF(B215&lt;=0,0,MIN('Rechner &amp; Ergebnisse'!C5*('Rechner &amp; Ergebnisse'!C6/100+'Rechner &amp; Ergebnisse'!C7/100)/12-C215,B215))</f>
        <v>0</v>
      </c>
      <c r="E215" s="37" t="n">
        <v>0</v>
      </c>
      <c r="F215" s="38" t="n">
        <f aca="false">MAX(B215-D215-E215,0)</f>
        <v>0</v>
      </c>
      <c r="G215" s="39" t="n">
        <f aca="false">'Rechner &amp; Ergebnisse'!C9+INT((A215-1)/12)</f>
        <v>2042</v>
      </c>
      <c r="H215" s="34" t="b">
        <f aca="false">MOD(A215,12)&lt;&gt;0</f>
        <v>1</v>
      </c>
    </row>
    <row r="216" customFormat="false" ht="15" hidden="false" customHeight="true" outlineLevel="0" collapsed="false">
      <c r="A216" s="29" t="n">
        <v>215</v>
      </c>
      <c r="B216" s="30" t="n">
        <f aca="false">IF(F215&lt;=0,0,F215)</f>
        <v>0</v>
      </c>
      <c r="C216" s="30" t="n">
        <f aca="false">IF(B216&lt;=0,0,B216*('Rechner &amp; Ergebnisse'!C6/100)/12)</f>
        <v>0</v>
      </c>
      <c r="D216" s="30" t="n">
        <f aca="false">IF(B216&lt;=0,0,MIN('Rechner &amp; Ergebnisse'!C5*('Rechner &amp; Ergebnisse'!C6/100+'Rechner &amp; Ergebnisse'!C7/100)/12-C216,B216))</f>
        <v>0</v>
      </c>
      <c r="E216" s="31" t="n">
        <v>0</v>
      </c>
      <c r="F216" s="32" t="n">
        <f aca="false">MAX(B216-D216-E216,0)</f>
        <v>0</v>
      </c>
      <c r="G216" s="33" t="n">
        <f aca="false">'Rechner &amp; Ergebnisse'!C9+INT((A216-1)/12)</f>
        <v>2042</v>
      </c>
      <c r="H216" s="34" t="b">
        <f aca="false">MOD(A216,12)&lt;&gt;0</f>
        <v>1</v>
      </c>
    </row>
    <row r="217" customFormat="false" ht="15" hidden="false" customHeight="true" outlineLevel="0" collapsed="false">
      <c r="A217" s="35" t="n">
        <v>216</v>
      </c>
      <c r="B217" s="36" t="n">
        <f aca="false">IF(F216&lt;=0,0,F216)</f>
        <v>0</v>
      </c>
      <c r="C217" s="36" t="n">
        <f aca="false">IF(B217&lt;=0,0,B217*('Rechner &amp; Ergebnisse'!C6/100)/12)</f>
        <v>0</v>
      </c>
      <c r="D217" s="36" t="n">
        <f aca="false">IF(B217&lt;=0,0,MIN('Rechner &amp; Ergebnisse'!C5*('Rechner &amp; Ergebnisse'!C6/100+'Rechner &amp; Ergebnisse'!C7/100)/12-C217,B217))</f>
        <v>0</v>
      </c>
      <c r="E217" s="40" t="n">
        <f aca="false">IF(B217&lt;=0,0,MIN('Rechner &amp; Ergebnisse'!C8,MAX(B217-D217,0)))</f>
        <v>0</v>
      </c>
      <c r="F217" s="38" t="n">
        <f aca="false">MAX(B217-D217-E217,0)</f>
        <v>0</v>
      </c>
      <c r="G217" s="39" t="n">
        <f aca="false">'Rechner &amp; Ergebnisse'!C9+INT((A217-1)/12)</f>
        <v>2042</v>
      </c>
      <c r="H217" s="34" t="b">
        <f aca="false">MOD(A217,12)&lt;&gt;0</f>
        <v>0</v>
      </c>
    </row>
    <row r="218" customFormat="false" ht="15" hidden="false" customHeight="true" outlineLevel="0" collapsed="false">
      <c r="A218" s="29" t="n">
        <v>217</v>
      </c>
      <c r="B218" s="30" t="n">
        <f aca="false">IF(F217&lt;=0,0,F217)</f>
        <v>0</v>
      </c>
      <c r="C218" s="30" t="n">
        <f aca="false">IF(B218&lt;=0,0,B218*('Rechner &amp; Ergebnisse'!C6/100)/12)</f>
        <v>0</v>
      </c>
      <c r="D218" s="30" t="n">
        <f aca="false">IF(B218&lt;=0,0,MIN('Rechner &amp; Ergebnisse'!C5*('Rechner &amp; Ergebnisse'!C6/100+'Rechner &amp; Ergebnisse'!C7/100)/12-C218,B218))</f>
        <v>0</v>
      </c>
      <c r="E218" s="31" t="n">
        <v>0</v>
      </c>
      <c r="F218" s="32" t="n">
        <f aca="false">MAX(B218-D218-E218,0)</f>
        <v>0</v>
      </c>
      <c r="G218" s="33" t="n">
        <f aca="false">'Rechner &amp; Ergebnisse'!C9+INT((A218-1)/12)</f>
        <v>2043</v>
      </c>
      <c r="H218" s="34" t="b">
        <f aca="false">MOD(A218,12)&lt;&gt;0</f>
        <v>1</v>
      </c>
    </row>
    <row r="219" customFormat="false" ht="15" hidden="false" customHeight="true" outlineLevel="0" collapsed="false">
      <c r="A219" s="35" t="n">
        <v>218</v>
      </c>
      <c r="B219" s="36" t="n">
        <f aca="false">IF(F218&lt;=0,0,F218)</f>
        <v>0</v>
      </c>
      <c r="C219" s="36" t="n">
        <f aca="false">IF(B219&lt;=0,0,B219*('Rechner &amp; Ergebnisse'!C6/100)/12)</f>
        <v>0</v>
      </c>
      <c r="D219" s="36" t="n">
        <f aca="false">IF(B219&lt;=0,0,MIN('Rechner &amp; Ergebnisse'!C5*('Rechner &amp; Ergebnisse'!C6/100+'Rechner &amp; Ergebnisse'!C7/100)/12-C219,B219))</f>
        <v>0</v>
      </c>
      <c r="E219" s="37" t="n">
        <v>0</v>
      </c>
      <c r="F219" s="38" t="n">
        <f aca="false">MAX(B219-D219-E219,0)</f>
        <v>0</v>
      </c>
      <c r="G219" s="39" t="n">
        <f aca="false">'Rechner &amp; Ergebnisse'!C9+INT((A219-1)/12)</f>
        <v>2043</v>
      </c>
      <c r="H219" s="34" t="b">
        <f aca="false">MOD(A219,12)&lt;&gt;0</f>
        <v>1</v>
      </c>
    </row>
    <row r="220" customFormat="false" ht="15" hidden="false" customHeight="true" outlineLevel="0" collapsed="false">
      <c r="A220" s="29" t="n">
        <v>219</v>
      </c>
      <c r="B220" s="30" t="n">
        <f aca="false">IF(F219&lt;=0,0,F219)</f>
        <v>0</v>
      </c>
      <c r="C220" s="30" t="n">
        <f aca="false">IF(B220&lt;=0,0,B220*('Rechner &amp; Ergebnisse'!C6/100)/12)</f>
        <v>0</v>
      </c>
      <c r="D220" s="30" t="n">
        <f aca="false">IF(B220&lt;=0,0,MIN('Rechner &amp; Ergebnisse'!C5*('Rechner &amp; Ergebnisse'!C6/100+'Rechner &amp; Ergebnisse'!C7/100)/12-C220,B220))</f>
        <v>0</v>
      </c>
      <c r="E220" s="31" t="n">
        <v>0</v>
      </c>
      <c r="F220" s="32" t="n">
        <f aca="false">MAX(B220-D220-E220,0)</f>
        <v>0</v>
      </c>
      <c r="G220" s="33" t="n">
        <f aca="false">'Rechner &amp; Ergebnisse'!C9+INT((A220-1)/12)</f>
        <v>2043</v>
      </c>
      <c r="H220" s="34" t="b">
        <f aca="false">MOD(A220,12)&lt;&gt;0</f>
        <v>1</v>
      </c>
    </row>
    <row r="221" customFormat="false" ht="15" hidden="false" customHeight="true" outlineLevel="0" collapsed="false">
      <c r="A221" s="35" t="n">
        <v>220</v>
      </c>
      <c r="B221" s="36" t="n">
        <f aca="false">IF(F220&lt;=0,0,F220)</f>
        <v>0</v>
      </c>
      <c r="C221" s="36" t="n">
        <f aca="false">IF(B221&lt;=0,0,B221*('Rechner &amp; Ergebnisse'!C6/100)/12)</f>
        <v>0</v>
      </c>
      <c r="D221" s="36" t="n">
        <f aca="false">IF(B221&lt;=0,0,MIN('Rechner &amp; Ergebnisse'!C5*('Rechner &amp; Ergebnisse'!C6/100+'Rechner &amp; Ergebnisse'!C7/100)/12-C221,B221))</f>
        <v>0</v>
      </c>
      <c r="E221" s="37" t="n">
        <v>0</v>
      </c>
      <c r="F221" s="38" t="n">
        <f aca="false">MAX(B221-D221-E221,0)</f>
        <v>0</v>
      </c>
      <c r="G221" s="39" t="n">
        <f aca="false">'Rechner &amp; Ergebnisse'!C9+INT((A221-1)/12)</f>
        <v>2043</v>
      </c>
      <c r="H221" s="34" t="b">
        <f aca="false">MOD(A221,12)&lt;&gt;0</f>
        <v>1</v>
      </c>
    </row>
    <row r="222" customFormat="false" ht="15" hidden="false" customHeight="true" outlineLevel="0" collapsed="false">
      <c r="A222" s="29" t="n">
        <v>221</v>
      </c>
      <c r="B222" s="30" t="n">
        <f aca="false">IF(F221&lt;=0,0,F221)</f>
        <v>0</v>
      </c>
      <c r="C222" s="30" t="n">
        <f aca="false">IF(B222&lt;=0,0,B222*('Rechner &amp; Ergebnisse'!C6/100)/12)</f>
        <v>0</v>
      </c>
      <c r="D222" s="30" t="n">
        <f aca="false">IF(B222&lt;=0,0,MIN('Rechner &amp; Ergebnisse'!C5*('Rechner &amp; Ergebnisse'!C6/100+'Rechner &amp; Ergebnisse'!C7/100)/12-C222,B222))</f>
        <v>0</v>
      </c>
      <c r="E222" s="31" t="n">
        <v>0</v>
      </c>
      <c r="F222" s="32" t="n">
        <f aca="false">MAX(B222-D222-E222,0)</f>
        <v>0</v>
      </c>
      <c r="G222" s="33" t="n">
        <f aca="false">'Rechner &amp; Ergebnisse'!C9+INT((A222-1)/12)</f>
        <v>2043</v>
      </c>
      <c r="H222" s="34" t="b">
        <f aca="false">MOD(A222,12)&lt;&gt;0</f>
        <v>1</v>
      </c>
    </row>
    <row r="223" customFormat="false" ht="15" hidden="false" customHeight="true" outlineLevel="0" collapsed="false">
      <c r="A223" s="35" t="n">
        <v>222</v>
      </c>
      <c r="B223" s="36" t="n">
        <f aca="false">IF(F222&lt;=0,0,F222)</f>
        <v>0</v>
      </c>
      <c r="C223" s="36" t="n">
        <f aca="false">IF(B223&lt;=0,0,B223*('Rechner &amp; Ergebnisse'!C6/100)/12)</f>
        <v>0</v>
      </c>
      <c r="D223" s="36" t="n">
        <f aca="false">IF(B223&lt;=0,0,MIN('Rechner &amp; Ergebnisse'!C5*('Rechner &amp; Ergebnisse'!C6/100+'Rechner &amp; Ergebnisse'!C7/100)/12-C223,B223))</f>
        <v>0</v>
      </c>
      <c r="E223" s="37" t="n">
        <v>0</v>
      </c>
      <c r="F223" s="38" t="n">
        <f aca="false">MAX(B223-D223-E223,0)</f>
        <v>0</v>
      </c>
      <c r="G223" s="39" t="n">
        <f aca="false">'Rechner &amp; Ergebnisse'!C9+INT((A223-1)/12)</f>
        <v>2043</v>
      </c>
      <c r="H223" s="34" t="b">
        <f aca="false">MOD(A223,12)&lt;&gt;0</f>
        <v>1</v>
      </c>
    </row>
    <row r="224" customFormat="false" ht="15" hidden="false" customHeight="true" outlineLevel="0" collapsed="false">
      <c r="A224" s="29" t="n">
        <v>223</v>
      </c>
      <c r="B224" s="30" t="n">
        <f aca="false">IF(F223&lt;=0,0,F223)</f>
        <v>0</v>
      </c>
      <c r="C224" s="30" t="n">
        <f aca="false">IF(B224&lt;=0,0,B224*('Rechner &amp; Ergebnisse'!C6/100)/12)</f>
        <v>0</v>
      </c>
      <c r="D224" s="30" t="n">
        <f aca="false">IF(B224&lt;=0,0,MIN('Rechner &amp; Ergebnisse'!C5*('Rechner &amp; Ergebnisse'!C6/100+'Rechner &amp; Ergebnisse'!C7/100)/12-C224,B224))</f>
        <v>0</v>
      </c>
      <c r="E224" s="31" t="n">
        <v>0</v>
      </c>
      <c r="F224" s="32" t="n">
        <f aca="false">MAX(B224-D224-E224,0)</f>
        <v>0</v>
      </c>
      <c r="G224" s="33" t="n">
        <f aca="false">'Rechner &amp; Ergebnisse'!C9+INT((A224-1)/12)</f>
        <v>2043</v>
      </c>
      <c r="H224" s="34" t="b">
        <f aca="false">MOD(A224,12)&lt;&gt;0</f>
        <v>1</v>
      </c>
    </row>
    <row r="225" customFormat="false" ht="15" hidden="false" customHeight="true" outlineLevel="0" collapsed="false">
      <c r="A225" s="35" t="n">
        <v>224</v>
      </c>
      <c r="B225" s="36" t="n">
        <f aca="false">IF(F224&lt;=0,0,F224)</f>
        <v>0</v>
      </c>
      <c r="C225" s="36" t="n">
        <f aca="false">IF(B225&lt;=0,0,B225*('Rechner &amp; Ergebnisse'!C6/100)/12)</f>
        <v>0</v>
      </c>
      <c r="D225" s="36" t="n">
        <f aca="false">IF(B225&lt;=0,0,MIN('Rechner &amp; Ergebnisse'!C5*('Rechner &amp; Ergebnisse'!C6/100+'Rechner &amp; Ergebnisse'!C7/100)/12-C225,B225))</f>
        <v>0</v>
      </c>
      <c r="E225" s="37" t="n">
        <v>0</v>
      </c>
      <c r="F225" s="38" t="n">
        <f aca="false">MAX(B225-D225-E225,0)</f>
        <v>0</v>
      </c>
      <c r="G225" s="39" t="n">
        <f aca="false">'Rechner &amp; Ergebnisse'!C9+INT((A225-1)/12)</f>
        <v>2043</v>
      </c>
      <c r="H225" s="34" t="b">
        <f aca="false">MOD(A225,12)&lt;&gt;0</f>
        <v>1</v>
      </c>
    </row>
    <row r="226" customFormat="false" ht="15" hidden="false" customHeight="true" outlineLevel="0" collapsed="false">
      <c r="A226" s="29" t="n">
        <v>225</v>
      </c>
      <c r="B226" s="30" t="n">
        <f aca="false">IF(F225&lt;=0,0,F225)</f>
        <v>0</v>
      </c>
      <c r="C226" s="30" t="n">
        <f aca="false">IF(B226&lt;=0,0,B226*('Rechner &amp; Ergebnisse'!C6/100)/12)</f>
        <v>0</v>
      </c>
      <c r="D226" s="30" t="n">
        <f aca="false">IF(B226&lt;=0,0,MIN('Rechner &amp; Ergebnisse'!C5*('Rechner &amp; Ergebnisse'!C6/100+'Rechner &amp; Ergebnisse'!C7/100)/12-C226,B226))</f>
        <v>0</v>
      </c>
      <c r="E226" s="31" t="n">
        <v>0</v>
      </c>
      <c r="F226" s="32" t="n">
        <f aca="false">MAX(B226-D226-E226,0)</f>
        <v>0</v>
      </c>
      <c r="G226" s="33" t="n">
        <f aca="false">'Rechner &amp; Ergebnisse'!C9+INT((A226-1)/12)</f>
        <v>2043</v>
      </c>
      <c r="H226" s="34" t="b">
        <f aca="false">MOD(A226,12)&lt;&gt;0</f>
        <v>1</v>
      </c>
    </row>
    <row r="227" customFormat="false" ht="15" hidden="false" customHeight="true" outlineLevel="0" collapsed="false">
      <c r="A227" s="35" t="n">
        <v>226</v>
      </c>
      <c r="B227" s="36" t="n">
        <f aca="false">IF(F226&lt;=0,0,F226)</f>
        <v>0</v>
      </c>
      <c r="C227" s="36" t="n">
        <f aca="false">IF(B227&lt;=0,0,B227*('Rechner &amp; Ergebnisse'!C6/100)/12)</f>
        <v>0</v>
      </c>
      <c r="D227" s="36" t="n">
        <f aca="false">IF(B227&lt;=0,0,MIN('Rechner &amp; Ergebnisse'!C5*('Rechner &amp; Ergebnisse'!C6/100+'Rechner &amp; Ergebnisse'!C7/100)/12-C227,B227))</f>
        <v>0</v>
      </c>
      <c r="E227" s="37" t="n">
        <v>0</v>
      </c>
      <c r="F227" s="38" t="n">
        <f aca="false">MAX(B227-D227-E227,0)</f>
        <v>0</v>
      </c>
      <c r="G227" s="39" t="n">
        <f aca="false">'Rechner &amp; Ergebnisse'!C9+INT((A227-1)/12)</f>
        <v>2043</v>
      </c>
      <c r="H227" s="34" t="b">
        <f aca="false">MOD(A227,12)&lt;&gt;0</f>
        <v>1</v>
      </c>
    </row>
    <row r="228" customFormat="false" ht="15" hidden="false" customHeight="true" outlineLevel="0" collapsed="false">
      <c r="A228" s="29" t="n">
        <v>227</v>
      </c>
      <c r="B228" s="30" t="n">
        <f aca="false">IF(F227&lt;=0,0,F227)</f>
        <v>0</v>
      </c>
      <c r="C228" s="30" t="n">
        <f aca="false">IF(B228&lt;=0,0,B228*('Rechner &amp; Ergebnisse'!C6/100)/12)</f>
        <v>0</v>
      </c>
      <c r="D228" s="30" t="n">
        <f aca="false">IF(B228&lt;=0,0,MIN('Rechner &amp; Ergebnisse'!C5*('Rechner &amp; Ergebnisse'!C6/100+'Rechner &amp; Ergebnisse'!C7/100)/12-C228,B228))</f>
        <v>0</v>
      </c>
      <c r="E228" s="31" t="n">
        <v>0</v>
      </c>
      <c r="F228" s="32" t="n">
        <f aca="false">MAX(B228-D228-E228,0)</f>
        <v>0</v>
      </c>
      <c r="G228" s="33" t="n">
        <f aca="false">'Rechner &amp; Ergebnisse'!C9+INT((A228-1)/12)</f>
        <v>2043</v>
      </c>
      <c r="H228" s="34" t="b">
        <f aca="false">MOD(A228,12)&lt;&gt;0</f>
        <v>1</v>
      </c>
    </row>
    <row r="229" customFormat="false" ht="15" hidden="false" customHeight="true" outlineLevel="0" collapsed="false">
      <c r="A229" s="35" t="n">
        <v>228</v>
      </c>
      <c r="B229" s="36" t="n">
        <f aca="false">IF(F228&lt;=0,0,F228)</f>
        <v>0</v>
      </c>
      <c r="C229" s="36" t="n">
        <f aca="false">IF(B229&lt;=0,0,B229*('Rechner &amp; Ergebnisse'!C6/100)/12)</f>
        <v>0</v>
      </c>
      <c r="D229" s="36" t="n">
        <f aca="false">IF(B229&lt;=0,0,MIN('Rechner &amp; Ergebnisse'!C5*('Rechner &amp; Ergebnisse'!C6/100+'Rechner &amp; Ergebnisse'!C7/100)/12-C229,B229))</f>
        <v>0</v>
      </c>
      <c r="E229" s="40" t="n">
        <f aca="false">IF(B229&lt;=0,0,MIN('Rechner &amp; Ergebnisse'!C8,MAX(B229-D229,0)))</f>
        <v>0</v>
      </c>
      <c r="F229" s="38" t="n">
        <f aca="false">MAX(B229-D229-E229,0)</f>
        <v>0</v>
      </c>
      <c r="G229" s="39" t="n">
        <f aca="false">'Rechner &amp; Ergebnisse'!C9+INT((A229-1)/12)</f>
        <v>2043</v>
      </c>
      <c r="H229" s="34" t="b">
        <f aca="false">MOD(A229,12)&lt;&gt;0</f>
        <v>0</v>
      </c>
    </row>
    <row r="230" customFormat="false" ht="15" hidden="false" customHeight="true" outlineLevel="0" collapsed="false">
      <c r="A230" s="29" t="n">
        <v>229</v>
      </c>
      <c r="B230" s="30" t="n">
        <f aca="false">IF(F229&lt;=0,0,F229)</f>
        <v>0</v>
      </c>
      <c r="C230" s="30" t="n">
        <f aca="false">IF(B230&lt;=0,0,B230*('Rechner &amp; Ergebnisse'!C6/100)/12)</f>
        <v>0</v>
      </c>
      <c r="D230" s="30" t="n">
        <f aca="false">IF(B230&lt;=0,0,MIN('Rechner &amp; Ergebnisse'!C5*('Rechner &amp; Ergebnisse'!C6/100+'Rechner &amp; Ergebnisse'!C7/100)/12-C230,B230))</f>
        <v>0</v>
      </c>
      <c r="E230" s="31" t="n">
        <v>0</v>
      </c>
      <c r="F230" s="32" t="n">
        <f aca="false">MAX(B230-D230-E230,0)</f>
        <v>0</v>
      </c>
      <c r="G230" s="33" t="n">
        <f aca="false">'Rechner &amp; Ergebnisse'!C9+INT((A230-1)/12)</f>
        <v>2044</v>
      </c>
      <c r="H230" s="34" t="b">
        <f aca="false">MOD(A230,12)&lt;&gt;0</f>
        <v>1</v>
      </c>
    </row>
    <row r="231" customFormat="false" ht="15" hidden="false" customHeight="true" outlineLevel="0" collapsed="false">
      <c r="A231" s="35" t="n">
        <v>230</v>
      </c>
      <c r="B231" s="36" t="n">
        <f aca="false">IF(F230&lt;=0,0,F230)</f>
        <v>0</v>
      </c>
      <c r="C231" s="36" t="n">
        <f aca="false">IF(B231&lt;=0,0,B231*('Rechner &amp; Ergebnisse'!C6/100)/12)</f>
        <v>0</v>
      </c>
      <c r="D231" s="36" t="n">
        <f aca="false">IF(B231&lt;=0,0,MIN('Rechner &amp; Ergebnisse'!C5*('Rechner &amp; Ergebnisse'!C6/100+'Rechner &amp; Ergebnisse'!C7/100)/12-C231,B231))</f>
        <v>0</v>
      </c>
      <c r="E231" s="37" t="n">
        <v>0</v>
      </c>
      <c r="F231" s="38" t="n">
        <f aca="false">MAX(B231-D231-E231,0)</f>
        <v>0</v>
      </c>
      <c r="G231" s="39" t="n">
        <f aca="false">'Rechner &amp; Ergebnisse'!C9+INT((A231-1)/12)</f>
        <v>2044</v>
      </c>
      <c r="H231" s="34" t="b">
        <f aca="false">MOD(A231,12)&lt;&gt;0</f>
        <v>1</v>
      </c>
    </row>
    <row r="232" customFormat="false" ht="15" hidden="false" customHeight="true" outlineLevel="0" collapsed="false">
      <c r="A232" s="29" t="n">
        <v>231</v>
      </c>
      <c r="B232" s="30" t="n">
        <f aca="false">IF(F231&lt;=0,0,F231)</f>
        <v>0</v>
      </c>
      <c r="C232" s="30" t="n">
        <f aca="false">IF(B232&lt;=0,0,B232*('Rechner &amp; Ergebnisse'!C6/100)/12)</f>
        <v>0</v>
      </c>
      <c r="D232" s="30" t="n">
        <f aca="false">IF(B232&lt;=0,0,MIN('Rechner &amp; Ergebnisse'!C5*('Rechner &amp; Ergebnisse'!C6/100+'Rechner &amp; Ergebnisse'!C7/100)/12-C232,B232))</f>
        <v>0</v>
      </c>
      <c r="E232" s="31" t="n">
        <v>0</v>
      </c>
      <c r="F232" s="32" t="n">
        <f aca="false">MAX(B232-D232-E232,0)</f>
        <v>0</v>
      </c>
      <c r="G232" s="33" t="n">
        <f aca="false">'Rechner &amp; Ergebnisse'!C9+INT((A232-1)/12)</f>
        <v>2044</v>
      </c>
      <c r="H232" s="34" t="b">
        <f aca="false">MOD(A232,12)&lt;&gt;0</f>
        <v>1</v>
      </c>
    </row>
    <row r="233" customFormat="false" ht="15" hidden="false" customHeight="true" outlineLevel="0" collapsed="false">
      <c r="A233" s="35" t="n">
        <v>232</v>
      </c>
      <c r="B233" s="36" t="n">
        <f aca="false">IF(F232&lt;=0,0,F232)</f>
        <v>0</v>
      </c>
      <c r="C233" s="36" t="n">
        <f aca="false">IF(B233&lt;=0,0,B233*('Rechner &amp; Ergebnisse'!C6/100)/12)</f>
        <v>0</v>
      </c>
      <c r="D233" s="36" t="n">
        <f aca="false">IF(B233&lt;=0,0,MIN('Rechner &amp; Ergebnisse'!C5*('Rechner &amp; Ergebnisse'!C6/100+'Rechner &amp; Ergebnisse'!C7/100)/12-C233,B233))</f>
        <v>0</v>
      </c>
      <c r="E233" s="37" t="n">
        <v>0</v>
      </c>
      <c r="F233" s="38" t="n">
        <f aca="false">MAX(B233-D233-E233,0)</f>
        <v>0</v>
      </c>
      <c r="G233" s="39" t="n">
        <f aca="false">'Rechner &amp; Ergebnisse'!C9+INT((A233-1)/12)</f>
        <v>2044</v>
      </c>
      <c r="H233" s="34" t="b">
        <f aca="false">MOD(A233,12)&lt;&gt;0</f>
        <v>1</v>
      </c>
    </row>
    <row r="234" customFormat="false" ht="15" hidden="false" customHeight="true" outlineLevel="0" collapsed="false">
      <c r="A234" s="29" t="n">
        <v>233</v>
      </c>
      <c r="B234" s="30" t="n">
        <f aca="false">IF(F233&lt;=0,0,F233)</f>
        <v>0</v>
      </c>
      <c r="C234" s="30" t="n">
        <f aca="false">IF(B234&lt;=0,0,B234*('Rechner &amp; Ergebnisse'!C6/100)/12)</f>
        <v>0</v>
      </c>
      <c r="D234" s="30" t="n">
        <f aca="false">IF(B234&lt;=0,0,MIN('Rechner &amp; Ergebnisse'!C5*('Rechner &amp; Ergebnisse'!C6/100+'Rechner &amp; Ergebnisse'!C7/100)/12-C234,B234))</f>
        <v>0</v>
      </c>
      <c r="E234" s="31" t="n">
        <v>0</v>
      </c>
      <c r="F234" s="32" t="n">
        <f aca="false">MAX(B234-D234-E234,0)</f>
        <v>0</v>
      </c>
      <c r="G234" s="33" t="n">
        <f aca="false">'Rechner &amp; Ergebnisse'!C9+INT((A234-1)/12)</f>
        <v>2044</v>
      </c>
      <c r="H234" s="34" t="b">
        <f aca="false">MOD(A234,12)&lt;&gt;0</f>
        <v>1</v>
      </c>
    </row>
    <row r="235" customFormat="false" ht="15" hidden="false" customHeight="true" outlineLevel="0" collapsed="false">
      <c r="A235" s="35" t="n">
        <v>234</v>
      </c>
      <c r="B235" s="36" t="n">
        <f aca="false">IF(F234&lt;=0,0,F234)</f>
        <v>0</v>
      </c>
      <c r="C235" s="36" t="n">
        <f aca="false">IF(B235&lt;=0,0,B235*('Rechner &amp; Ergebnisse'!C6/100)/12)</f>
        <v>0</v>
      </c>
      <c r="D235" s="36" t="n">
        <f aca="false">IF(B235&lt;=0,0,MIN('Rechner &amp; Ergebnisse'!C5*('Rechner &amp; Ergebnisse'!C6/100+'Rechner &amp; Ergebnisse'!C7/100)/12-C235,B235))</f>
        <v>0</v>
      </c>
      <c r="E235" s="37" t="n">
        <v>0</v>
      </c>
      <c r="F235" s="38" t="n">
        <f aca="false">MAX(B235-D235-E235,0)</f>
        <v>0</v>
      </c>
      <c r="G235" s="39" t="n">
        <f aca="false">'Rechner &amp; Ergebnisse'!C9+INT((A235-1)/12)</f>
        <v>2044</v>
      </c>
      <c r="H235" s="34" t="b">
        <f aca="false">MOD(A235,12)&lt;&gt;0</f>
        <v>1</v>
      </c>
    </row>
    <row r="236" customFormat="false" ht="15" hidden="false" customHeight="true" outlineLevel="0" collapsed="false">
      <c r="A236" s="29" t="n">
        <v>235</v>
      </c>
      <c r="B236" s="30" t="n">
        <f aca="false">IF(F235&lt;=0,0,F235)</f>
        <v>0</v>
      </c>
      <c r="C236" s="30" t="n">
        <f aca="false">IF(B236&lt;=0,0,B236*('Rechner &amp; Ergebnisse'!C6/100)/12)</f>
        <v>0</v>
      </c>
      <c r="D236" s="30" t="n">
        <f aca="false">IF(B236&lt;=0,0,MIN('Rechner &amp; Ergebnisse'!C5*('Rechner &amp; Ergebnisse'!C6/100+'Rechner &amp; Ergebnisse'!C7/100)/12-C236,B236))</f>
        <v>0</v>
      </c>
      <c r="E236" s="31" t="n">
        <v>0</v>
      </c>
      <c r="F236" s="32" t="n">
        <f aca="false">MAX(B236-D236-E236,0)</f>
        <v>0</v>
      </c>
      <c r="G236" s="33" t="n">
        <f aca="false">'Rechner &amp; Ergebnisse'!C9+INT((A236-1)/12)</f>
        <v>2044</v>
      </c>
      <c r="H236" s="34" t="b">
        <f aca="false">MOD(A236,12)&lt;&gt;0</f>
        <v>1</v>
      </c>
    </row>
    <row r="237" customFormat="false" ht="15" hidden="false" customHeight="true" outlineLevel="0" collapsed="false">
      <c r="A237" s="35" t="n">
        <v>236</v>
      </c>
      <c r="B237" s="36" t="n">
        <f aca="false">IF(F236&lt;=0,0,F236)</f>
        <v>0</v>
      </c>
      <c r="C237" s="36" t="n">
        <f aca="false">IF(B237&lt;=0,0,B237*('Rechner &amp; Ergebnisse'!C6/100)/12)</f>
        <v>0</v>
      </c>
      <c r="D237" s="36" t="n">
        <f aca="false">IF(B237&lt;=0,0,MIN('Rechner &amp; Ergebnisse'!C5*('Rechner &amp; Ergebnisse'!C6/100+'Rechner &amp; Ergebnisse'!C7/100)/12-C237,B237))</f>
        <v>0</v>
      </c>
      <c r="E237" s="37" t="n">
        <v>0</v>
      </c>
      <c r="F237" s="38" t="n">
        <f aca="false">MAX(B237-D237-E237,0)</f>
        <v>0</v>
      </c>
      <c r="G237" s="39" t="n">
        <f aca="false">'Rechner &amp; Ergebnisse'!C9+INT((A237-1)/12)</f>
        <v>2044</v>
      </c>
      <c r="H237" s="34" t="b">
        <f aca="false">MOD(A237,12)&lt;&gt;0</f>
        <v>1</v>
      </c>
    </row>
    <row r="238" customFormat="false" ht="15" hidden="false" customHeight="true" outlineLevel="0" collapsed="false">
      <c r="A238" s="29" t="n">
        <v>237</v>
      </c>
      <c r="B238" s="30" t="n">
        <f aca="false">IF(F237&lt;=0,0,F237)</f>
        <v>0</v>
      </c>
      <c r="C238" s="30" t="n">
        <f aca="false">IF(B238&lt;=0,0,B238*('Rechner &amp; Ergebnisse'!C6/100)/12)</f>
        <v>0</v>
      </c>
      <c r="D238" s="30" t="n">
        <f aca="false">IF(B238&lt;=0,0,MIN('Rechner &amp; Ergebnisse'!C5*('Rechner &amp; Ergebnisse'!C6/100+'Rechner &amp; Ergebnisse'!C7/100)/12-C238,B238))</f>
        <v>0</v>
      </c>
      <c r="E238" s="31" t="n">
        <v>0</v>
      </c>
      <c r="F238" s="32" t="n">
        <f aca="false">MAX(B238-D238-E238,0)</f>
        <v>0</v>
      </c>
      <c r="G238" s="33" t="n">
        <f aca="false">'Rechner &amp; Ergebnisse'!C9+INT((A238-1)/12)</f>
        <v>2044</v>
      </c>
      <c r="H238" s="34" t="b">
        <f aca="false">MOD(A238,12)&lt;&gt;0</f>
        <v>1</v>
      </c>
    </row>
    <row r="239" customFormat="false" ht="15" hidden="false" customHeight="true" outlineLevel="0" collapsed="false">
      <c r="A239" s="35" t="n">
        <v>238</v>
      </c>
      <c r="B239" s="36" t="n">
        <f aca="false">IF(F238&lt;=0,0,F238)</f>
        <v>0</v>
      </c>
      <c r="C239" s="36" t="n">
        <f aca="false">IF(B239&lt;=0,0,B239*('Rechner &amp; Ergebnisse'!C6/100)/12)</f>
        <v>0</v>
      </c>
      <c r="D239" s="36" t="n">
        <f aca="false">IF(B239&lt;=0,0,MIN('Rechner &amp; Ergebnisse'!C5*('Rechner &amp; Ergebnisse'!C6/100+'Rechner &amp; Ergebnisse'!C7/100)/12-C239,B239))</f>
        <v>0</v>
      </c>
      <c r="E239" s="37" t="n">
        <v>0</v>
      </c>
      <c r="F239" s="38" t="n">
        <f aca="false">MAX(B239-D239-E239,0)</f>
        <v>0</v>
      </c>
      <c r="G239" s="39" t="n">
        <f aca="false">'Rechner &amp; Ergebnisse'!C9+INT((A239-1)/12)</f>
        <v>2044</v>
      </c>
      <c r="H239" s="34" t="b">
        <f aca="false">MOD(A239,12)&lt;&gt;0</f>
        <v>1</v>
      </c>
    </row>
    <row r="240" customFormat="false" ht="15" hidden="false" customHeight="true" outlineLevel="0" collapsed="false">
      <c r="A240" s="29" t="n">
        <v>239</v>
      </c>
      <c r="B240" s="30" t="n">
        <f aca="false">IF(F239&lt;=0,0,F239)</f>
        <v>0</v>
      </c>
      <c r="C240" s="30" t="n">
        <f aca="false">IF(B240&lt;=0,0,B240*('Rechner &amp; Ergebnisse'!C6/100)/12)</f>
        <v>0</v>
      </c>
      <c r="D240" s="30" t="n">
        <f aca="false">IF(B240&lt;=0,0,MIN('Rechner &amp; Ergebnisse'!C5*('Rechner &amp; Ergebnisse'!C6/100+'Rechner &amp; Ergebnisse'!C7/100)/12-C240,B240))</f>
        <v>0</v>
      </c>
      <c r="E240" s="31" t="n">
        <v>0</v>
      </c>
      <c r="F240" s="32" t="n">
        <f aca="false">MAX(B240-D240-E240,0)</f>
        <v>0</v>
      </c>
      <c r="G240" s="33" t="n">
        <f aca="false">'Rechner &amp; Ergebnisse'!C9+INT((A240-1)/12)</f>
        <v>2044</v>
      </c>
      <c r="H240" s="34" t="b">
        <f aca="false">MOD(A240,12)&lt;&gt;0</f>
        <v>1</v>
      </c>
    </row>
    <row r="241" customFormat="false" ht="15" hidden="false" customHeight="true" outlineLevel="0" collapsed="false">
      <c r="A241" s="35" t="n">
        <v>240</v>
      </c>
      <c r="B241" s="36" t="n">
        <f aca="false">IF(F240&lt;=0,0,F240)</f>
        <v>0</v>
      </c>
      <c r="C241" s="36" t="n">
        <f aca="false">IF(B241&lt;=0,0,B241*('Rechner &amp; Ergebnisse'!C6/100)/12)</f>
        <v>0</v>
      </c>
      <c r="D241" s="36" t="n">
        <f aca="false">IF(B241&lt;=0,0,MIN('Rechner &amp; Ergebnisse'!C5*('Rechner &amp; Ergebnisse'!C6/100+'Rechner &amp; Ergebnisse'!C7/100)/12-C241,B241))</f>
        <v>0</v>
      </c>
      <c r="E241" s="40" t="n">
        <f aca="false">IF(B241&lt;=0,0,MIN('Rechner &amp; Ergebnisse'!C8,MAX(B241-D241,0)))</f>
        <v>0</v>
      </c>
      <c r="F241" s="38" t="n">
        <f aca="false">MAX(B241-D241-E241,0)</f>
        <v>0</v>
      </c>
      <c r="G241" s="39" t="n">
        <f aca="false">'Rechner &amp; Ergebnisse'!C9+INT((A241-1)/12)</f>
        <v>2044</v>
      </c>
      <c r="H241" s="34" t="b">
        <f aca="false">MOD(A241,12)&lt;&gt;0</f>
        <v>0</v>
      </c>
    </row>
    <row r="242" customFormat="false" ht="15" hidden="false" customHeight="true" outlineLevel="0" collapsed="false">
      <c r="A242" s="29" t="n">
        <v>241</v>
      </c>
      <c r="B242" s="30" t="n">
        <f aca="false">IF(F241&lt;=0,0,F241)</f>
        <v>0</v>
      </c>
      <c r="C242" s="30" t="n">
        <f aca="false">IF(B242&lt;=0,0,B242*('Rechner &amp; Ergebnisse'!C6/100)/12)</f>
        <v>0</v>
      </c>
      <c r="D242" s="30" t="n">
        <f aca="false">IF(B242&lt;=0,0,MIN('Rechner &amp; Ergebnisse'!C5*('Rechner &amp; Ergebnisse'!C6/100+'Rechner &amp; Ergebnisse'!C7/100)/12-C242,B242))</f>
        <v>0</v>
      </c>
      <c r="E242" s="31" t="n">
        <v>0</v>
      </c>
      <c r="F242" s="32" t="n">
        <f aca="false">MAX(B242-D242-E242,0)</f>
        <v>0</v>
      </c>
      <c r="G242" s="33" t="n">
        <f aca="false">'Rechner &amp; Ergebnisse'!C9+INT((A242-1)/12)</f>
        <v>2045</v>
      </c>
      <c r="H242" s="34" t="b">
        <f aca="false">MOD(A242,12)&lt;&gt;0</f>
        <v>1</v>
      </c>
    </row>
    <row r="243" customFormat="false" ht="15" hidden="false" customHeight="true" outlineLevel="0" collapsed="false">
      <c r="A243" s="35" t="n">
        <v>242</v>
      </c>
      <c r="B243" s="36" t="n">
        <f aca="false">IF(F242&lt;=0,0,F242)</f>
        <v>0</v>
      </c>
      <c r="C243" s="36" t="n">
        <f aca="false">IF(B243&lt;=0,0,B243*('Rechner &amp; Ergebnisse'!C6/100)/12)</f>
        <v>0</v>
      </c>
      <c r="D243" s="36" t="n">
        <f aca="false">IF(B243&lt;=0,0,MIN('Rechner &amp; Ergebnisse'!C5*('Rechner &amp; Ergebnisse'!C6/100+'Rechner &amp; Ergebnisse'!C7/100)/12-C243,B243))</f>
        <v>0</v>
      </c>
      <c r="E243" s="37" t="n">
        <v>0</v>
      </c>
      <c r="F243" s="38" t="n">
        <f aca="false">MAX(B243-D243-E243,0)</f>
        <v>0</v>
      </c>
      <c r="G243" s="39" t="n">
        <f aca="false">'Rechner &amp; Ergebnisse'!C9+INT((A243-1)/12)</f>
        <v>2045</v>
      </c>
      <c r="H243" s="34" t="b">
        <f aca="false">MOD(A243,12)&lt;&gt;0</f>
        <v>1</v>
      </c>
    </row>
    <row r="244" customFormat="false" ht="15" hidden="false" customHeight="true" outlineLevel="0" collapsed="false">
      <c r="A244" s="29" t="n">
        <v>243</v>
      </c>
      <c r="B244" s="30" t="n">
        <f aca="false">IF(F243&lt;=0,0,F243)</f>
        <v>0</v>
      </c>
      <c r="C244" s="30" t="n">
        <f aca="false">IF(B244&lt;=0,0,B244*('Rechner &amp; Ergebnisse'!C6/100)/12)</f>
        <v>0</v>
      </c>
      <c r="D244" s="30" t="n">
        <f aca="false">IF(B244&lt;=0,0,MIN('Rechner &amp; Ergebnisse'!C5*('Rechner &amp; Ergebnisse'!C6/100+'Rechner &amp; Ergebnisse'!C7/100)/12-C244,B244))</f>
        <v>0</v>
      </c>
      <c r="E244" s="31" t="n">
        <v>0</v>
      </c>
      <c r="F244" s="32" t="n">
        <f aca="false">MAX(B244-D244-E244,0)</f>
        <v>0</v>
      </c>
      <c r="G244" s="33" t="n">
        <f aca="false">'Rechner &amp; Ergebnisse'!C9+INT((A244-1)/12)</f>
        <v>2045</v>
      </c>
      <c r="H244" s="34" t="b">
        <f aca="false">MOD(A244,12)&lt;&gt;0</f>
        <v>1</v>
      </c>
    </row>
    <row r="245" customFormat="false" ht="15" hidden="false" customHeight="true" outlineLevel="0" collapsed="false">
      <c r="A245" s="35" t="n">
        <v>244</v>
      </c>
      <c r="B245" s="36" t="n">
        <f aca="false">IF(F244&lt;=0,0,F244)</f>
        <v>0</v>
      </c>
      <c r="C245" s="36" t="n">
        <f aca="false">IF(B245&lt;=0,0,B245*('Rechner &amp; Ergebnisse'!C6/100)/12)</f>
        <v>0</v>
      </c>
      <c r="D245" s="36" t="n">
        <f aca="false">IF(B245&lt;=0,0,MIN('Rechner &amp; Ergebnisse'!C5*('Rechner &amp; Ergebnisse'!C6/100+'Rechner &amp; Ergebnisse'!C7/100)/12-C245,B245))</f>
        <v>0</v>
      </c>
      <c r="E245" s="37" t="n">
        <v>0</v>
      </c>
      <c r="F245" s="38" t="n">
        <f aca="false">MAX(B245-D245-E245,0)</f>
        <v>0</v>
      </c>
      <c r="G245" s="39" t="n">
        <f aca="false">'Rechner &amp; Ergebnisse'!C9+INT((A245-1)/12)</f>
        <v>2045</v>
      </c>
      <c r="H245" s="34" t="b">
        <f aca="false">MOD(A245,12)&lt;&gt;0</f>
        <v>1</v>
      </c>
    </row>
    <row r="246" customFormat="false" ht="15" hidden="false" customHeight="true" outlineLevel="0" collapsed="false">
      <c r="A246" s="29" t="n">
        <v>245</v>
      </c>
      <c r="B246" s="30" t="n">
        <f aca="false">IF(F245&lt;=0,0,F245)</f>
        <v>0</v>
      </c>
      <c r="C246" s="30" t="n">
        <f aca="false">IF(B246&lt;=0,0,B246*('Rechner &amp; Ergebnisse'!C6/100)/12)</f>
        <v>0</v>
      </c>
      <c r="D246" s="30" t="n">
        <f aca="false">IF(B246&lt;=0,0,MIN('Rechner &amp; Ergebnisse'!C5*('Rechner &amp; Ergebnisse'!C6/100+'Rechner &amp; Ergebnisse'!C7/100)/12-C246,B246))</f>
        <v>0</v>
      </c>
      <c r="E246" s="31" t="n">
        <v>0</v>
      </c>
      <c r="F246" s="32" t="n">
        <f aca="false">MAX(B246-D246-E246,0)</f>
        <v>0</v>
      </c>
      <c r="G246" s="33" t="n">
        <f aca="false">'Rechner &amp; Ergebnisse'!C9+INT((A246-1)/12)</f>
        <v>2045</v>
      </c>
      <c r="H246" s="34" t="b">
        <f aca="false">MOD(A246,12)&lt;&gt;0</f>
        <v>1</v>
      </c>
    </row>
    <row r="247" customFormat="false" ht="15" hidden="false" customHeight="true" outlineLevel="0" collapsed="false">
      <c r="A247" s="35" t="n">
        <v>246</v>
      </c>
      <c r="B247" s="36" t="n">
        <f aca="false">IF(F246&lt;=0,0,F246)</f>
        <v>0</v>
      </c>
      <c r="C247" s="36" t="n">
        <f aca="false">IF(B247&lt;=0,0,B247*('Rechner &amp; Ergebnisse'!C6/100)/12)</f>
        <v>0</v>
      </c>
      <c r="D247" s="36" t="n">
        <f aca="false">IF(B247&lt;=0,0,MIN('Rechner &amp; Ergebnisse'!C5*('Rechner &amp; Ergebnisse'!C6/100+'Rechner &amp; Ergebnisse'!C7/100)/12-C247,B247))</f>
        <v>0</v>
      </c>
      <c r="E247" s="37" t="n">
        <v>0</v>
      </c>
      <c r="F247" s="38" t="n">
        <f aca="false">MAX(B247-D247-E247,0)</f>
        <v>0</v>
      </c>
      <c r="G247" s="39" t="n">
        <f aca="false">'Rechner &amp; Ergebnisse'!C9+INT((A247-1)/12)</f>
        <v>2045</v>
      </c>
      <c r="H247" s="34" t="b">
        <f aca="false">MOD(A247,12)&lt;&gt;0</f>
        <v>1</v>
      </c>
    </row>
    <row r="248" customFormat="false" ht="15" hidden="false" customHeight="true" outlineLevel="0" collapsed="false">
      <c r="A248" s="29" t="n">
        <v>247</v>
      </c>
      <c r="B248" s="30" t="n">
        <f aca="false">IF(F247&lt;=0,0,F247)</f>
        <v>0</v>
      </c>
      <c r="C248" s="30" t="n">
        <f aca="false">IF(B248&lt;=0,0,B248*('Rechner &amp; Ergebnisse'!C6/100)/12)</f>
        <v>0</v>
      </c>
      <c r="D248" s="30" t="n">
        <f aca="false">IF(B248&lt;=0,0,MIN('Rechner &amp; Ergebnisse'!C5*('Rechner &amp; Ergebnisse'!C6/100+'Rechner &amp; Ergebnisse'!C7/100)/12-C248,B248))</f>
        <v>0</v>
      </c>
      <c r="E248" s="31" t="n">
        <v>0</v>
      </c>
      <c r="F248" s="32" t="n">
        <f aca="false">MAX(B248-D248-E248,0)</f>
        <v>0</v>
      </c>
      <c r="G248" s="33" t="n">
        <f aca="false">'Rechner &amp; Ergebnisse'!C9+INT((A248-1)/12)</f>
        <v>2045</v>
      </c>
      <c r="H248" s="34" t="b">
        <f aca="false">MOD(A248,12)&lt;&gt;0</f>
        <v>1</v>
      </c>
    </row>
    <row r="249" customFormat="false" ht="15" hidden="false" customHeight="true" outlineLevel="0" collapsed="false">
      <c r="A249" s="35" t="n">
        <v>248</v>
      </c>
      <c r="B249" s="36" t="n">
        <f aca="false">IF(F248&lt;=0,0,F248)</f>
        <v>0</v>
      </c>
      <c r="C249" s="36" t="n">
        <f aca="false">IF(B249&lt;=0,0,B249*('Rechner &amp; Ergebnisse'!C6/100)/12)</f>
        <v>0</v>
      </c>
      <c r="D249" s="36" t="n">
        <f aca="false">IF(B249&lt;=0,0,MIN('Rechner &amp; Ergebnisse'!C5*('Rechner &amp; Ergebnisse'!C6/100+'Rechner &amp; Ergebnisse'!C7/100)/12-C249,B249))</f>
        <v>0</v>
      </c>
      <c r="E249" s="37" t="n">
        <v>0</v>
      </c>
      <c r="F249" s="38" t="n">
        <f aca="false">MAX(B249-D249-E249,0)</f>
        <v>0</v>
      </c>
      <c r="G249" s="39" t="n">
        <f aca="false">'Rechner &amp; Ergebnisse'!C9+INT((A249-1)/12)</f>
        <v>2045</v>
      </c>
      <c r="H249" s="34" t="b">
        <f aca="false">MOD(A249,12)&lt;&gt;0</f>
        <v>1</v>
      </c>
    </row>
    <row r="250" customFormat="false" ht="15" hidden="false" customHeight="true" outlineLevel="0" collapsed="false">
      <c r="A250" s="29" t="n">
        <v>249</v>
      </c>
      <c r="B250" s="30" t="n">
        <f aca="false">IF(F249&lt;=0,0,F249)</f>
        <v>0</v>
      </c>
      <c r="C250" s="30" t="n">
        <f aca="false">IF(B250&lt;=0,0,B250*('Rechner &amp; Ergebnisse'!C6/100)/12)</f>
        <v>0</v>
      </c>
      <c r="D250" s="30" t="n">
        <f aca="false">IF(B250&lt;=0,0,MIN('Rechner &amp; Ergebnisse'!C5*('Rechner &amp; Ergebnisse'!C6/100+'Rechner &amp; Ergebnisse'!C7/100)/12-C250,B250))</f>
        <v>0</v>
      </c>
      <c r="E250" s="31" t="n">
        <v>0</v>
      </c>
      <c r="F250" s="32" t="n">
        <f aca="false">MAX(B250-D250-E250,0)</f>
        <v>0</v>
      </c>
      <c r="G250" s="33" t="n">
        <f aca="false">'Rechner &amp; Ergebnisse'!C9+INT((A250-1)/12)</f>
        <v>2045</v>
      </c>
      <c r="H250" s="34" t="b">
        <f aca="false">MOD(A250,12)&lt;&gt;0</f>
        <v>1</v>
      </c>
    </row>
    <row r="251" customFormat="false" ht="15" hidden="false" customHeight="true" outlineLevel="0" collapsed="false">
      <c r="A251" s="35" t="n">
        <v>250</v>
      </c>
      <c r="B251" s="36" t="n">
        <f aca="false">IF(F250&lt;=0,0,F250)</f>
        <v>0</v>
      </c>
      <c r="C251" s="36" t="n">
        <f aca="false">IF(B251&lt;=0,0,B251*('Rechner &amp; Ergebnisse'!C6/100)/12)</f>
        <v>0</v>
      </c>
      <c r="D251" s="36" t="n">
        <f aca="false">IF(B251&lt;=0,0,MIN('Rechner &amp; Ergebnisse'!C5*('Rechner &amp; Ergebnisse'!C6/100+'Rechner &amp; Ergebnisse'!C7/100)/12-C251,B251))</f>
        <v>0</v>
      </c>
      <c r="E251" s="37" t="n">
        <v>0</v>
      </c>
      <c r="F251" s="38" t="n">
        <f aca="false">MAX(B251-D251-E251,0)</f>
        <v>0</v>
      </c>
      <c r="G251" s="39" t="n">
        <f aca="false">'Rechner &amp; Ergebnisse'!C9+INT((A251-1)/12)</f>
        <v>2045</v>
      </c>
      <c r="H251" s="34" t="b">
        <f aca="false">MOD(A251,12)&lt;&gt;0</f>
        <v>1</v>
      </c>
    </row>
    <row r="252" customFormat="false" ht="15" hidden="false" customHeight="true" outlineLevel="0" collapsed="false">
      <c r="A252" s="29" t="n">
        <v>251</v>
      </c>
      <c r="B252" s="30" t="n">
        <f aca="false">IF(F251&lt;=0,0,F251)</f>
        <v>0</v>
      </c>
      <c r="C252" s="30" t="n">
        <f aca="false">IF(B252&lt;=0,0,B252*('Rechner &amp; Ergebnisse'!C6/100)/12)</f>
        <v>0</v>
      </c>
      <c r="D252" s="30" t="n">
        <f aca="false">IF(B252&lt;=0,0,MIN('Rechner &amp; Ergebnisse'!C5*('Rechner &amp; Ergebnisse'!C6/100+'Rechner &amp; Ergebnisse'!C7/100)/12-C252,B252))</f>
        <v>0</v>
      </c>
      <c r="E252" s="31" t="n">
        <v>0</v>
      </c>
      <c r="F252" s="32" t="n">
        <f aca="false">MAX(B252-D252-E252,0)</f>
        <v>0</v>
      </c>
      <c r="G252" s="33" t="n">
        <f aca="false">'Rechner &amp; Ergebnisse'!C9+INT((A252-1)/12)</f>
        <v>2045</v>
      </c>
      <c r="H252" s="34" t="b">
        <f aca="false">MOD(A252,12)&lt;&gt;0</f>
        <v>1</v>
      </c>
    </row>
    <row r="253" customFormat="false" ht="15" hidden="false" customHeight="true" outlineLevel="0" collapsed="false">
      <c r="A253" s="35" t="n">
        <v>252</v>
      </c>
      <c r="B253" s="36" t="n">
        <f aca="false">IF(F252&lt;=0,0,F252)</f>
        <v>0</v>
      </c>
      <c r="C253" s="36" t="n">
        <f aca="false">IF(B253&lt;=0,0,B253*('Rechner &amp; Ergebnisse'!C6/100)/12)</f>
        <v>0</v>
      </c>
      <c r="D253" s="36" t="n">
        <f aca="false">IF(B253&lt;=0,0,MIN('Rechner &amp; Ergebnisse'!C5*('Rechner &amp; Ergebnisse'!C6/100+'Rechner &amp; Ergebnisse'!C7/100)/12-C253,B253))</f>
        <v>0</v>
      </c>
      <c r="E253" s="40" t="n">
        <f aca="false">IF(B253&lt;=0,0,MIN('Rechner &amp; Ergebnisse'!C8,MAX(B253-D253,0)))</f>
        <v>0</v>
      </c>
      <c r="F253" s="38" t="n">
        <f aca="false">MAX(B253-D253-E253,0)</f>
        <v>0</v>
      </c>
      <c r="G253" s="39" t="n">
        <f aca="false">'Rechner &amp; Ergebnisse'!C9+INT((A253-1)/12)</f>
        <v>2045</v>
      </c>
      <c r="H253" s="34" t="b">
        <f aca="false">MOD(A253,12)&lt;&gt;0</f>
        <v>0</v>
      </c>
    </row>
    <row r="254" customFormat="false" ht="15" hidden="false" customHeight="true" outlineLevel="0" collapsed="false">
      <c r="A254" s="29" t="n">
        <v>253</v>
      </c>
      <c r="B254" s="30" t="n">
        <f aca="false">IF(F253&lt;=0,0,F253)</f>
        <v>0</v>
      </c>
      <c r="C254" s="30" t="n">
        <f aca="false">IF(B254&lt;=0,0,B254*('Rechner &amp; Ergebnisse'!C6/100)/12)</f>
        <v>0</v>
      </c>
      <c r="D254" s="30" t="n">
        <f aca="false">IF(B254&lt;=0,0,MIN('Rechner &amp; Ergebnisse'!C5*('Rechner &amp; Ergebnisse'!C6/100+'Rechner &amp; Ergebnisse'!C7/100)/12-C254,B254))</f>
        <v>0</v>
      </c>
      <c r="E254" s="31" t="n">
        <v>0</v>
      </c>
      <c r="F254" s="32" t="n">
        <f aca="false">MAX(B254-D254-E254,0)</f>
        <v>0</v>
      </c>
      <c r="G254" s="33" t="n">
        <f aca="false">'Rechner &amp; Ergebnisse'!C9+INT((A254-1)/12)</f>
        <v>2046</v>
      </c>
      <c r="H254" s="34" t="b">
        <f aca="false">MOD(A254,12)&lt;&gt;0</f>
        <v>1</v>
      </c>
    </row>
    <row r="255" customFormat="false" ht="15" hidden="false" customHeight="true" outlineLevel="0" collapsed="false">
      <c r="A255" s="35" t="n">
        <v>254</v>
      </c>
      <c r="B255" s="36" t="n">
        <f aca="false">IF(F254&lt;=0,0,F254)</f>
        <v>0</v>
      </c>
      <c r="C255" s="36" t="n">
        <f aca="false">IF(B255&lt;=0,0,B255*('Rechner &amp; Ergebnisse'!C6/100)/12)</f>
        <v>0</v>
      </c>
      <c r="D255" s="36" t="n">
        <f aca="false">IF(B255&lt;=0,0,MIN('Rechner &amp; Ergebnisse'!C5*('Rechner &amp; Ergebnisse'!C6/100+'Rechner &amp; Ergebnisse'!C7/100)/12-C255,B255))</f>
        <v>0</v>
      </c>
      <c r="E255" s="37" t="n">
        <v>0</v>
      </c>
      <c r="F255" s="38" t="n">
        <f aca="false">MAX(B255-D255-E255,0)</f>
        <v>0</v>
      </c>
      <c r="G255" s="39" t="n">
        <f aca="false">'Rechner &amp; Ergebnisse'!C9+INT((A255-1)/12)</f>
        <v>2046</v>
      </c>
      <c r="H255" s="34" t="b">
        <f aca="false">MOD(A255,12)&lt;&gt;0</f>
        <v>1</v>
      </c>
    </row>
    <row r="256" customFormat="false" ht="15" hidden="false" customHeight="true" outlineLevel="0" collapsed="false">
      <c r="A256" s="29" t="n">
        <v>255</v>
      </c>
      <c r="B256" s="30" t="n">
        <f aca="false">IF(F255&lt;=0,0,F255)</f>
        <v>0</v>
      </c>
      <c r="C256" s="30" t="n">
        <f aca="false">IF(B256&lt;=0,0,B256*('Rechner &amp; Ergebnisse'!C6/100)/12)</f>
        <v>0</v>
      </c>
      <c r="D256" s="30" t="n">
        <f aca="false">IF(B256&lt;=0,0,MIN('Rechner &amp; Ergebnisse'!C5*('Rechner &amp; Ergebnisse'!C6/100+'Rechner &amp; Ergebnisse'!C7/100)/12-C256,B256))</f>
        <v>0</v>
      </c>
      <c r="E256" s="31" t="n">
        <v>0</v>
      </c>
      <c r="F256" s="32" t="n">
        <f aca="false">MAX(B256-D256-E256,0)</f>
        <v>0</v>
      </c>
      <c r="G256" s="33" t="n">
        <f aca="false">'Rechner &amp; Ergebnisse'!C9+INT((A256-1)/12)</f>
        <v>2046</v>
      </c>
      <c r="H256" s="34" t="b">
        <f aca="false">MOD(A256,12)&lt;&gt;0</f>
        <v>1</v>
      </c>
    </row>
    <row r="257" customFormat="false" ht="15" hidden="false" customHeight="true" outlineLevel="0" collapsed="false">
      <c r="A257" s="35" t="n">
        <v>256</v>
      </c>
      <c r="B257" s="36" t="n">
        <f aca="false">IF(F256&lt;=0,0,F256)</f>
        <v>0</v>
      </c>
      <c r="C257" s="36" t="n">
        <f aca="false">IF(B257&lt;=0,0,B257*('Rechner &amp; Ergebnisse'!C6/100)/12)</f>
        <v>0</v>
      </c>
      <c r="D257" s="36" t="n">
        <f aca="false">IF(B257&lt;=0,0,MIN('Rechner &amp; Ergebnisse'!C5*('Rechner &amp; Ergebnisse'!C6/100+'Rechner &amp; Ergebnisse'!C7/100)/12-C257,B257))</f>
        <v>0</v>
      </c>
      <c r="E257" s="37" t="n">
        <v>0</v>
      </c>
      <c r="F257" s="38" t="n">
        <f aca="false">MAX(B257-D257-E257,0)</f>
        <v>0</v>
      </c>
      <c r="G257" s="39" t="n">
        <f aca="false">'Rechner &amp; Ergebnisse'!C9+INT((A257-1)/12)</f>
        <v>2046</v>
      </c>
      <c r="H257" s="34" t="b">
        <f aca="false">MOD(A257,12)&lt;&gt;0</f>
        <v>1</v>
      </c>
    </row>
    <row r="258" customFormat="false" ht="15" hidden="false" customHeight="true" outlineLevel="0" collapsed="false">
      <c r="A258" s="29" t="n">
        <v>257</v>
      </c>
      <c r="B258" s="30" t="n">
        <f aca="false">IF(F257&lt;=0,0,F257)</f>
        <v>0</v>
      </c>
      <c r="C258" s="30" t="n">
        <f aca="false">IF(B258&lt;=0,0,B258*('Rechner &amp; Ergebnisse'!C6/100)/12)</f>
        <v>0</v>
      </c>
      <c r="D258" s="30" t="n">
        <f aca="false">IF(B258&lt;=0,0,MIN('Rechner &amp; Ergebnisse'!C5*('Rechner &amp; Ergebnisse'!C6/100+'Rechner &amp; Ergebnisse'!C7/100)/12-C258,B258))</f>
        <v>0</v>
      </c>
      <c r="E258" s="31" t="n">
        <v>0</v>
      </c>
      <c r="F258" s="32" t="n">
        <f aca="false">MAX(B258-D258-E258,0)</f>
        <v>0</v>
      </c>
      <c r="G258" s="33" t="n">
        <f aca="false">'Rechner &amp; Ergebnisse'!C9+INT((A258-1)/12)</f>
        <v>2046</v>
      </c>
      <c r="H258" s="34" t="b">
        <f aca="false">MOD(A258,12)&lt;&gt;0</f>
        <v>1</v>
      </c>
    </row>
    <row r="259" customFormat="false" ht="15" hidden="false" customHeight="true" outlineLevel="0" collapsed="false">
      <c r="A259" s="35" t="n">
        <v>258</v>
      </c>
      <c r="B259" s="36" t="n">
        <f aca="false">IF(F258&lt;=0,0,F258)</f>
        <v>0</v>
      </c>
      <c r="C259" s="36" t="n">
        <f aca="false">IF(B259&lt;=0,0,B259*('Rechner &amp; Ergebnisse'!C6/100)/12)</f>
        <v>0</v>
      </c>
      <c r="D259" s="36" t="n">
        <f aca="false">IF(B259&lt;=0,0,MIN('Rechner &amp; Ergebnisse'!C5*('Rechner &amp; Ergebnisse'!C6/100+'Rechner &amp; Ergebnisse'!C7/100)/12-C259,B259))</f>
        <v>0</v>
      </c>
      <c r="E259" s="37" t="n">
        <v>0</v>
      </c>
      <c r="F259" s="38" t="n">
        <f aca="false">MAX(B259-D259-E259,0)</f>
        <v>0</v>
      </c>
      <c r="G259" s="39" t="n">
        <f aca="false">'Rechner &amp; Ergebnisse'!C9+INT((A259-1)/12)</f>
        <v>2046</v>
      </c>
      <c r="H259" s="34" t="b">
        <f aca="false">MOD(A259,12)&lt;&gt;0</f>
        <v>1</v>
      </c>
    </row>
    <row r="260" customFormat="false" ht="15" hidden="false" customHeight="true" outlineLevel="0" collapsed="false">
      <c r="A260" s="29" t="n">
        <v>259</v>
      </c>
      <c r="B260" s="30" t="n">
        <f aca="false">IF(F259&lt;=0,0,F259)</f>
        <v>0</v>
      </c>
      <c r="C260" s="30" t="n">
        <f aca="false">IF(B260&lt;=0,0,B260*('Rechner &amp; Ergebnisse'!C6/100)/12)</f>
        <v>0</v>
      </c>
      <c r="D260" s="30" t="n">
        <f aca="false">IF(B260&lt;=0,0,MIN('Rechner &amp; Ergebnisse'!C5*('Rechner &amp; Ergebnisse'!C6/100+'Rechner &amp; Ergebnisse'!C7/100)/12-C260,B260))</f>
        <v>0</v>
      </c>
      <c r="E260" s="31" t="n">
        <v>0</v>
      </c>
      <c r="F260" s="32" t="n">
        <f aca="false">MAX(B260-D260-E260,0)</f>
        <v>0</v>
      </c>
      <c r="G260" s="33" t="n">
        <f aca="false">'Rechner &amp; Ergebnisse'!C9+INT((A260-1)/12)</f>
        <v>2046</v>
      </c>
      <c r="H260" s="34" t="b">
        <f aca="false">MOD(A260,12)&lt;&gt;0</f>
        <v>1</v>
      </c>
    </row>
    <row r="261" customFormat="false" ht="15" hidden="false" customHeight="true" outlineLevel="0" collapsed="false">
      <c r="A261" s="35" t="n">
        <v>260</v>
      </c>
      <c r="B261" s="36" t="n">
        <f aca="false">IF(F260&lt;=0,0,F260)</f>
        <v>0</v>
      </c>
      <c r="C261" s="36" t="n">
        <f aca="false">IF(B261&lt;=0,0,B261*('Rechner &amp; Ergebnisse'!C6/100)/12)</f>
        <v>0</v>
      </c>
      <c r="D261" s="36" t="n">
        <f aca="false">IF(B261&lt;=0,0,MIN('Rechner &amp; Ergebnisse'!C5*('Rechner &amp; Ergebnisse'!C6/100+'Rechner &amp; Ergebnisse'!C7/100)/12-C261,B261))</f>
        <v>0</v>
      </c>
      <c r="E261" s="37" t="n">
        <v>0</v>
      </c>
      <c r="F261" s="38" t="n">
        <f aca="false">MAX(B261-D261-E261,0)</f>
        <v>0</v>
      </c>
      <c r="G261" s="39" t="n">
        <f aca="false">'Rechner &amp; Ergebnisse'!C9+INT((A261-1)/12)</f>
        <v>2046</v>
      </c>
      <c r="H261" s="34" t="b">
        <f aca="false">MOD(A261,12)&lt;&gt;0</f>
        <v>1</v>
      </c>
    </row>
    <row r="262" customFormat="false" ht="15" hidden="false" customHeight="true" outlineLevel="0" collapsed="false">
      <c r="A262" s="29" t="n">
        <v>261</v>
      </c>
      <c r="B262" s="30" t="n">
        <f aca="false">IF(F261&lt;=0,0,F261)</f>
        <v>0</v>
      </c>
      <c r="C262" s="30" t="n">
        <f aca="false">IF(B262&lt;=0,0,B262*('Rechner &amp; Ergebnisse'!C6/100)/12)</f>
        <v>0</v>
      </c>
      <c r="D262" s="30" t="n">
        <f aca="false">IF(B262&lt;=0,0,MIN('Rechner &amp; Ergebnisse'!C5*('Rechner &amp; Ergebnisse'!C6/100+'Rechner &amp; Ergebnisse'!C7/100)/12-C262,B262))</f>
        <v>0</v>
      </c>
      <c r="E262" s="31" t="n">
        <v>0</v>
      </c>
      <c r="F262" s="32" t="n">
        <f aca="false">MAX(B262-D262-E262,0)</f>
        <v>0</v>
      </c>
      <c r="G262" s="33" t="n">
        <f aca="false">'Rechner &amp; Ergebnisse'!C9+INT((A262-1)/12)</f>
        <v>2046</v>
      </c>
      <c r="H262" s="34" t="b">
        <f aca="false">MOD(A262,12)&lt;&gt;0</f>
        <v>1</v>
      </c>
    </row>
    <row r="263" customFormat="false" ht="15" hidden="false" customHeight="true" outlineLevel="0" collapsed="false">
      <c r="A263" s="35" t="n">
        <v>262</v>
      </c>
      <c r="B263" s="36" t="n">
        <f aca="false">IF(F262&lt;=0,0,F262)</f>
        <v>0</v>
      </c>
      <c r="C263" s="36" t="n">
        <f aca="false">IF(B263&lt;=0,0,B263*('Rechner &amp; Ergebnisse'!C6/100)/12)</f>
        <v>0</v>
      </c>
      <c r="D263" s="36" t="n">
        <f aca="false">IF(B263&lt;=0,0,MIN('Rechner &amp; Ergebnisse'!C5*('Rechner &amp; Ergebnisse'!C6/100+'Rechner &amp; Ergebnisse'!C7/100)/12-C263,B263))</f>
        <v>0</v>
      </c>
      <c r="E263" s="37" t="n">
        <v>0</v>
      </c>
      <c r="F263" s="38" t="n">
        <f aca="false">MAX(B263-D263-E263,0)</f>
        <v>0</v>
      </c>
      <c r="G263" s="39" t="n">
        <f aca="false">'Rechner &amp; Ergebnisse'!C9+INT((A263-1)/12)</f>
        <v>2046</v>
      </c>
      <c r="H263" s="34" t="b">
        <f aca="false">MOD(A263,12)&lt;&gt;0</f>
        <v>1</v>
      </c>
    </row>
    <row r="264" customFormat="false" ht="15" hidden="false" customHeight="true" outlineLevel="0" collapsed="false">
      <c r="A264" s="29" t="n">
        <v>263</v>
      </c>
      <c r="B264" s="30" t="n">
        <f aca="false">IF(F263&lt;=0,0,F263)</f>
        <v>0</v>
      </c>
      <c r="C264" s="30" t="n">
        <f aca="false">IF(B264&lt;=0,0,B264*('Rechner &amp; Ergebnisse'!C6/100)/12)</f>
        <v>0</v>
      </c>
      <c r="D264" s="30" t="n">
        <f aca="false">IF(B264&lt;=0,0,MIN('Rechner &amp; Ergebnisse'!C5*('Rechner &amp; Ergebnisse'!C6/100+'Rechner &amp; Ergebnisse'!C7/100)/12-C264,B264))</f>
        <v>0</v>
      </c>
      <c r="E264" s="31" t="n">
        <v>0</v>
      </c>
      <c r="F264" s="32" t="n">
        <f aca="false">MAX(B264-D264-E264,0)</f>
        <v>0</v>
      </c>
      <c r="G264" s="33" t="n">
        <f aca="false">'Rechner &amp; Ergebnisse'!C9+INT((A264-1)/12)</f>
        <v>2046</v>
      </c>
      <c r="H264" s="34" t="b">
        <f aca="false">MOD(A264,12)&lt;&gt;0</f>
        <v>1</v>
      </c>
    </row>
    <row r="265" customFormat="false" ht="15" hidden="false" customHeight="true" outlineLevel="0" collapsed="false">
      <c r="A265" s="35" t="n">
        <v>264</v>
      </c>
      <c r="B265" s="36" t="n">
        <f aca="false">IF(F264&lt;=0,0,F264)</f>
        <v>0</v>
      </c>
      <c r="C265" s="36" t="n">
        <f aca="false">IF(B265&lt;=0,0,B265*('Rechner &amp; Ergebnisse'!C6/100)/12)</f>
        <v>0</v>
      </c>
      <c r="D265" s="36" t="n">
        <f aca="false">IF(B265&lt;=0,0,MIN('Rechner &amp; Ergebnisse'!C5*('Rechner &amp; Ergebnisse'!C6/100+'Rechner &amp; Ergebnisse'!C7/100)/12-C265,B265))</f>
        <v>0</v>
      </c>
      <c r="E265" s="40" t="n">
        <f aca="false">IF(B265&lt;=0,0,MIN('Rechner &amp; Ergebnisse'!C8,MAX(B265-D265,0)))</f>
        <v>0</v>
      </c>
      <c r="F265" s="38" t="n">
        <f aca="false">MAX(B265-D265-E265,0)</f>
        <v>0</v>
      </c>
      <c r="G265" s="39" t="n">
        <f aca="false">'Rechner &amp; Ergebnisse'!C9+INT((A265-1)/12)</f>
        <v>2046</v>
      </c>
      <c r="H265" s="34" t="b">
        <f aca="false">MOD(A265,12)&lt;&gt;0</f>
        <v>0</v>
      </c>
    </row>
    <row r="266" customFormat="false" ht="15" hidden="false" customHeight="true" outlineLevel="0" collapsed="false">
      <c r="A266" s="29" t="n">
        <v>265</v>
      </c>
      <c r="B266" s="30" t="n">
        <f aca="false">IF(F265&lt;=0,0,F265)</f>
        <v>0</v>
      </c>
      <c r="C266" s="30" t="n">
        <f aca="false">IF(B266&lt;=0,0,B266*('Rechner &amp; Ergebnisse'!C6/100)/12)</f>
        <v>0</v>
      </c>
      <c r="D266" s="30" t="n">
        <f aca="false">IF(B266&lt;=0,0,MIN('Rechner &amp; Ergebnisse'!C5*('Rechner &amp; Ergebnisse'!C6/100+'Rechner &amp; Ergebnisse'!C7/100)/12-C266,B266))</f>
        <v>0</v>
      </c>
      <c r="E266" s="31" t="n">
        <v>0</v>
      </c>
      <c r="F266" s="32" t="n">
        <f aca="false">MAX(B266-D266-E266,0)</f>
        <v>0</v>
      </c>
      <c r="G266" s="33" t="n">
        <f aca="false">'Rechner &amp; Ergebnisse'!C9+INT((A266-1)/12)</f>
        <v>2047</v>
      </c>
      <c r="H266" s="34" t="b">
        <f aca="false">MOD(A266,12)&lt;&gt;0</f>
        <v>1</v>
      </c>
    </row>
    <row r="267" customFormat="false" ht="15" hidden="false" customHeight="true" outlineLevel="0" collapsed="false">
      <c r="A267" s="35" t="n">
        <v>266</v>
      </c>
      <c r="B267" s="36" t="n">
        <f aca="false">IF(F266&lt;=0,0,F266)</f>
        <v>0</v>
      </c>
      <c r="C267" s="36" t="n">
        <f aca="false">IF(B267&lt;=0,0,B267*('Rechner &amp; Ergebnisse'!C6/100)/12)</f>
        <v>0</v>
      </c>
      <c r="D267" s="36" t="n">
        <f aca="false">IF(B267&lt;=0,0,MIN('Rechner &amp; Ergebnisse'!C5*('Rechner &amp; Ergebnisse'!C6/100+'Rechner &amp; Ergebnisse'!C7/100)/12-C267,B267))</f>
        <v>0</v>
      </c>
      <c r="E267" s="37" t="n">
        <v>0</v>
      </c>
      <c r="F267" s="38" t="n">
        <f aca="false">MAX(B267-D267-E267,0)</f>
        <v>0</v>
      </c>
      <c r="G267" s="39" t="n">
        <f aca="false">'Rechner &amp; Ergebnisse'!C9+INT((A267-1)/12)</f>
        <v>2047</v>
      </c>
      <c r="H267" s="34" t="b">
        <f aca="false">MOD(A267,12)&lt;&gt;0</f>
        <v>1</v>
      </c>
    </row>
    <row r="268" customFormat="false" ht="15" hidden="false" customHeight="true" outlineLevel="0" collapsed="false">
      <c r="A268" s="29" t="n">
        <v>267</v>
      </c>
      <c r="B268" s="30" t="n">
        <f aca="false">IF(F267&lt;=0,0,F267)</f>
        <v>0</v>
      </c>
      <c r="C268" s="30" t="n">
        <f aca="false">IF(B268&lt;=0,0,B268*('Rechner &amp; Ergebnisse'!C6/100)/12)</f>
        <v>0</v>
      </c>
      <c r="D268" s="30" t="n">
        <f aca="false">IF(B268&lt;=0,0,MIN('Rechner &amp; Ergebnisse'!C5*('Rechner &amp; Ergebnisse'!C6/100+'Rechner &amp; Ergebnisse'!C7/100)/12-C268,B268))</f>
        <v>0</v>
      </c>
      <c r="E268" s="31" t="n">
        <v>0</v>
      </c>
      <c r="F268" s="32" t="n">
        <f aca="false">MAX(B268-D268-E268,0)</f>
        <v>0</v>
      </c>
      <c r="G268" s="33" t="n">
        <f aca="false">'Rechner &amp; Ergebnisse'!C9+INT((A268-1)/12)</f>
        <v>2047</v>
      </c>
      <c r="H268" s="34" t="b">
        <f aca="false">MOD(A268,12)&lt;&gt;0</f>
        <v>1</v>
      </c>
    </row>
    <row r="269" customFormat="false" ht="15" hidden="false" customHeight="true" outlineLevel="0" collapsed="false">
      <c r="A269" s="35" t="n">
        <v>268</v>
      </c>
      <c r="B269" s="36" t="n">
        <f aca="false">IF(F268&lt;=0,0,F268)</f>
        <v>0</v>
      </c>
      <c r="C269" s="36" t="n">
        <f aca="false">IF(B269&lt;=0,0,B269*('Rechner &amp; Ergebnisse'!C6/100)/12)</f>
        <v>0</v>
      </c>
      <c r="D269" s="36" t="n">
        <f aca="false">IF(B269&lt;=0,0,MIN('Rechner &amp; Ergebnisse'!C5*('Rechner &amp; Ergebnisse'!C6/100+'Rechner &amp; Ergebnisse'!C7/100)/12-C269,B269))</f>
        <v>0</v>
      </c>
      <c r="E269" s="37" t="n">
        <v>0</v>
      </c>
      <c r="F269" s="38" t="n">
        <f aca="false">MAX(B269-D269-E269,0)</f>
        <v>0</v>
      </c>
      <c r="G269" s="39" t="n">
        <f aca="false">'Rechner &amp; Ergebnisse'!C9+INT((A269-1)/12)</f>
        <v>2047</v>
      </c>
      <c r="H269" s="34" t="b">
        <f aca="false">MOD(A269,12)&lt;&gt;0</f>
        <v>1</v>
      </c>
    </row>
    <row r="270" customFormat="false" ht="15" hidden="false" customHeight="true" outlineLevel="0" collapsed="false">
      <c r="A270" s="29" t="n">
        <v>269</v>
      </c>
      <c r="B270" s="30" t="n">
        <f aca="false">IF(F269&lt;=0,0,F269)</f>
        <v>0</v>
      </c>
      <c r="C270" s="30" t="n">
        <f aca="false">IF(B270&lt;=0,0,B270*('Rechner &amp; Ergebnisse'!C6/100)/12)</f>
        <v>0</v>
      </c>
      <c r="D270" s="30" t="n">
        <f aca="false">IF(B270&lt;=0,0,MIN('Rechner &amp; Ergebnisse'!C5*('Rechner &amp; Ergebnisse'!C6/100+'Rechner &amp; Ergebnisse'!C7/100)/12-C270,B270))</f>
        <v>0</v>
      </c>
      <c r="E270" s="31" t="n">
        <v>0</v>
      </c>
      <c r="F270" s="32" t="n">
        <f aca="false">MAX(B270-D270-E270,0)</f>
        <v>0</v>
      </c>
      <c r="G270" s="33" t="n">
        <f aca="false">'Rechner &amp; Ergebnisse'!C9+INT((A270-1)/12)</f>
        <v>2047</v>
      </c>
      <c r="H270" s="34" t="b">
        <f aca="false">MOD(A270,12)&lt;&gt;0</f>
        <v>1</v>
      </c>
    </row>
    <row r="271" customFormat="false" ht="15" hidden="false" customHeight="true" outlineLevel="0" collapsed="false">
      <c r="A271" s="35" t="n">
        <v>270</v>
      </c>
      <c r="B271" s="36" t="n">
        <f aca="false">IF(F270&lt;=0,0,F270)</f>
        <v>0</v>
      </c>
      <c r="C271" s="36" t="n">
        <f aca="false">IF(B271&lt;=0,0,B271*('Rechner &amp; Ergebnisse'!C6/100)/12)</f>
        <v>0</v>
      </c>
      <c r="D271" s="36" t="n">
        <f aca="false">IF(B271&lt;=0,0,MIN('Rechner &amp; Ergebnisse'!C5*('Rechner &amp; Ergebnisse'!C6/100+'Rechner &amp; Ergebnisse'!C7/100)/12-C271,B271))</f>
        <v>0</v>
      </c>
      <c r="E271" s="37" t="n">
        <v>0</v>
      </c>
      <c r="F271" s="38" t="n">
        <f aca="false">MAX(B271-D271-E271,0)</f>
        <v>0</v>
      </c>
      <c r="G271" s="39" t="n">
        <f aca="false">'Rechner &amp; Ergebnisse'!C9+INT((A271-1)/12)</f>
        <v>2047</v>
      </c>
      <c r="H271" s="34" t="b">
        <f aca="false">MOD(A271,12)&lt;&gt;0</f>
        <v>1</v>
      </c>
    </row>
    <row r="272" customFormat="false" ht="15" hidden="false" customHeight="true" outlineLevel="0" collapsed="false">
      <c r="A272" s="29" t="n">
        <v>271</v>
      </c>
      <c r="B272" s="30" t="n">
        <f aca="false">IF(F271&lt;=0,0,F271)</f>
        <v>0</v>
      </c>
      <c r="C272" s="30" t="n">
        <f aca="false">IF(B272&lt;=0,0,B272*('Rechner &amp; Ergebnisse'!C6/100)/12)</f>
        <v>0</v>
      </c>
      <c r="D272" s="30" t="n">
        <f aca="false">IF(B272&lt;=0,0,MIN('Rechner &amp; Ergebnisse'!C5*('Rechner &amp; Ergebnisse'!C6/100+'Rechner &amp; Ergebnisse'!C7/100)/12-C272,B272))</f>
        <v>0</v>
      </c>
      <c r="E272" s="31" t="n">
        <v>0</v>
      </c>
      <c r="F272" s="32" t="n">
        <f aca="false">MAX(B272-D272-E272,0)</f>
        <v>0</v>
      </c>
      <c r="G272" s="33" t="n">
        <f aca="false">'Rechner &amp; Ergebnisse'!C9+INT((A272-1)/12)</f>
        <v>2047</v>
      </c>
      <c r="H272" s="34" t="b">
        <f aca="false">MOD(A272,12)&lt;&gt;0</f>
        <v>1</v>
      </c>
    </row>
    <row r="273" customFormat="false" ht="15" hidden="false" customHeight="true" outlineLevel="0" collapsed="false">
      <c r="A273" s="35" t="n">
        <v>272</v>
      </c>
      <c r="B273" s="36" t="n">
        <f aca="false">IF(F272&lt;=0,0,F272)</f>
        <v>0</v>
      </c>
      <c r="C273" s="36" t="n">
        <f aca="false">IF(B273&lt;=0,0,B273*('Rechner &amp; Ergebnisse'!C6/100)/12)</f>
        <v>0</v>
      </c>
      <c r="D273" s="36" t="n">
        <f aca="false">IF(B273&lt;=0,0,MIN('Rechner &amp; Ergebnisse'!C5*('Rechner &amp; Ergebnisse'!C6/100+'Rechner &amp; Ergebnisse'!C7/100)/12-C273,B273))</f>
        <v>0</v>
      </c>
      <c r="E273" s="37" t="n">
        <v>0</v>
      </c>
      <c r="F273" s="38" t="n">
        <f aca="false">MAX(B273-D273-E273,0)</f>
        <v>0</v>
      </c>
      <c r="G273" s="39" t="n">
        <f aca="false">'Rechner &amp; Ergebnisse'!C9+INT((A273-1)/12)</f>
        <v>2047</v>
      </c>
      <c r="H273" s="34" t="b">
        <f aca="false">MOD(A273,12)&lt;&gt;0</f>
        <v>1</v>
      </c>
    </row>
    <row r="274" customFormat="false" ht="15" hidden="false" customHeight="true" outlineLevel="0" collapsed="false">
      <c r="A274" s="29" t="n">
        <v>273</v>
      </c>
      <c r="B274" s="30" t="n">
        <f aca="false">IF(F273&lt;=0,0,F273)</f>
        <v>0</v>
      </c>
      <c r="C274" s="30" t="n">
        <f aca="false">IF(B274&lt;=0,0,B274*('Rechner &amp; Ergebnisse'!C6/100)/12)</f>
        <v>0</v>
      </c>
      <c r="D274" s="30" t="n">
        <f aca="false">IF(B274&lt;=0,0,MIN('Rechner &amp; Ergebnisse'!C5*('Rechner &amp; Ergebnisse'!C6/100+'Rechner &amp; Ergebnisse'!C7/100)/12-C274,B274))</f>
        <v>0</v>
      </c>
      <c r="E274" s="31" t="n">
        <v>0</v>
      </c>
      <c r="F274" s="32" t="n">
        <f aca="false">MAX(B274-D274-E274,0)</f>
        <v>0</v>
      </c>
      <c r="G274" s="33" t="n">
        <f aca="false">'Rechner &amp; Ergebnisse'!C9+INT((A274-1)/12)</f>
        <v>2047</v>
      </c>
      <c r="H274" s="34" t="b">
        <f aca="false">MOD(A274,12)&lt;&gt;0</f>
        <v>1</v>
      </c>
    </row>
    <row r="275" customFormat="false" ht="15" hidden="false" customHeight="true" outlineLevel="0" collapsed="false">
      <c r="A275" s="35" t="n">
        <v>274</v>
      </c>
      <c r="B275" s="36" t="n">
        <f aca="false">IF(F274&lt;=0,0,F274)</f>
        <v>0</v>
      </c>
      <c r="C275" s="36" t="n">
        <f aca="false">IF(B275&lt;=0,0,B275*('Rechner &amp; Ergebnisse'!C6/100)/12)</f>
        <v>0</v>
      </c>
      <c r="D275" s="36" t="n">
        <f aca="false">IF(B275&lt;=0,0,MIN('Rechner &amp; Ergebnisse'!C5*('Rechner &amp; Ergebnisse'!C6/100+'Rechner &amp; Ergebnisse'!C7/100)/12-C275,B275))</f>
        <v>0</v>
      </c>
      <c r="E275" s="37" t="n">
        <v>0</v>
      </c>
      <c r="F275" s="38" t="n">
        <f aca="false">MAX(B275-D275-E275,0)</f>
        <v>0</v>
      </c>
      <c r="G275" s="39" t="n">
        <f aca="false">'Rechner &amp; Ergebnisse'!C9+INT((A275-1)/12)</f>
        <v>2047</v>
      </c>
      <c r="H275" s="34" t="b">
        <f aca="false">MOD(A275,12)&lt;&gt;0</f>
        <v>1</v>
      </c>
    </row>
    <row r="276" customFormat="false" ht="15" hidden="false" customHeight="true" outlineLevel="0" collapsed="false">
      <c r="A276" s="29" t="n">
        <v>275</v>
      </c>
      <c r="B276" s="30" t="n">
        <f aca="false">IF(F275&lt;=0,0,F275)</f>
        <v>0</v>
      </c>
      <c r="C276" s="30" t="n">
        <f aca="false">IF(B276&lt;=0,0,B276*('Rechner &amp; Ergebnisse'!C6/100)/12)</f>
        <v>0</v>
      </c>
      <c r="D276" s="30" t="n">
        <f aca="false">IF(B276&lt;=0,0,MIN('Rechner &amp; Ergebnisse'!C5*('Rechner &amp; Ergebnisse'!C6/100+'Rechner &amp; Ergebnisse'!C7/100)/12-C276,B276))</f>
        <v>0</v>
      </c>
      <c r="E276" s="31" t="n">
        <v>0</v>
      </c>
      <c r="F276" s="32" t="n">
        <f aca="false">MAX(B276-D276-E276,0)</f>
        <v>0</v>
      </c>
      <c r="G276" s="33" t="n">
        <f aca="false">'Rechner &amp; Ergebnisse'!C9+INT((A276-1)/12)</f>
        <v>2047</v>
      </c>
      <c r="H276" s="34" t="b">
        <f aca="false">MOD(A276,12)&lt;&gt;0</f>
        <v>1</v>
      </c>
    </row>
    <row r="277" customFormat="false" ht="15" hidden="false" customHeight="true" outlineLevel="0" collapsed="false">
      <c r="A277" s="35" t="n">
        <v>276</v>
      </c>
      <c r="B277" s="36" t="n">
        <f aca="false">IF(F276&lt;=0,0,F276)</f>
        <v>0</v>
      </c>
      <c r="C277" s="36" t="n">
        <f aca="false">IF(B277&lt;=0,0,B277*('Rechner &amp; Ergebnisse'!C6/100)/12)</f>
        <v>0</v>
      </c>
      <c r="D277" s="36" t="n">
        <f aca="false">IF(B277&lt;=0,0,MIN('Rechner &amp; Ergebnisse'!C5*('Rechner &amp; Ergebnisse'!C6/100+'Rechner &amp; Ergebnisse'!C7/100)/12-C277,B277))</f>
        <v>0</v>
      </c>
      <c r="E277" s="40" t="n">
        <f aca="false">IF(B277&lt;=0,0,MIN('Rechner &amp; Ergebnisse'!C8,MAX(B277-D277,0)))</f>
        <v>0</v>
      </c>
      <c r="F277" s="38" t="n">
        <f aca="false">MAX(B277-D277-E277,0)</f>
        <v>0</v>
      </c>
      <c r="G277" s="39" t="n">
        <f aca="false">'Rechner &amp; Ergebnisse'!C9+INT((A277-1)/12)</f>
        <v>2047</v>
      </c>
      <c r="H277" s="34" t="b">
        <f aca="false">MOD(A277,12)&lt;&gt;0</f>
        <v>0</v>
      </c>
    </row>
    <row r="278" customFormat="false" ht="15" hidden="false" customHeight="true" outlineLevel="0" collapsed="false">
      <c r="A278" s="29" t="n">
        <v>277</v>
      </c>
      <c r="B278" s="30" t="n">
        <f aca="false">IF(F277&lt;=0,0,F277)</f>
        <v>0</v>
      </c>
      <c r="C278" s="30" t="n">
        <f aca="false">IF(B278&lt;=0,0,B278*('Rechner &amp; Ergebnisse'!C6/100)/12)</f>
        <v>0</v>
      </c>
      <c r="D278" s="30" t="n">
        <f aca="false">IF(B278&lt;=0,0,MIN('Rechner &amp; Ergebnisse'!C5*('Rechner &amp; Ergebnisse'!C6/100+'Rechner &amp; Ergebnisse'!C7/100)/12-C278,B278))</f>
        <v>0</v>
      </c>
      <c r="E278" s="31" t="n">
        <v>0</v>
      </c>
      <c r="F278" s="32" t="n">
        <f aca="false">MAX(B278-D278-E278,0)</f>
        <v>0</v>
      </c>
      <c r="G278" s="33" t="n">
        <f aca="false">'Rechner &amp; Ergebnisse'!C9+INT((A278-1)/12)</f>
        <v>2048</v>
      </c>
      <c r="H278" s="34" t="b">
        <f aca="false">MOD(A278,12)&lt;&gt;0</f>
        <v>1</v>
      </c>
    </row>
    <row r="279" customFormat="false" ht="15" hidden="false" customHeight="true" outlineLevel="0" collapsed="false">
      <c r="A279" s="35" t="n">
        <v>278</v>
      </c>
      <c r="B279" s="36" t="n">
        <f aca="false">IF(F278&lt;=0,0,F278)</f>
        <v>0</v>
      </c>
      <c r="C279" s="36" t="n">
        <f aca="false">IF(B279&lt;=0,0,B279*('Rechner &amp; Ergebnisse'!C6/100)/12)</f>
        <v>0</v>
      </c>
      <c r="D279" s="36" t="n">
        <f aca="false">IF(B279&lt;=0,0,MIN('Rechner &amp; Ergebnisse'!C5*('Rechner &amp; Ergebnisse'!C6/100+'Rechner &amp; Ergebnisse'!C7/100)/12-C279,B279))</f>
        <v>0</v>
      </c>
      <c r="E279" s="37" t="n">
        <v>0</v>
      </c>
      <c r="F279" s="38" t="n">
        <f aca="false">MAX(B279-D279-E279,0)</f>
        <v>0</v>
      </c>
      <c r="G279" s="39" t="n">
        <f aca="false">'Rechner &amp; Ergebnisse'!C9+INT((A279-1)/12)</f>
        <v>2048</v>
      </c>
      <c r="H279" s="34" t="b">
        <f aca="false">MOD(A279,12)&lt;&gt;0</f>
        <v>1</v>
      </c>
    </row>
    <row r="280" customFormat="false" ht="15" hidden="false" customHeight="true" outlineLevel="0" collapsed="false">
      <c r="A280" s="29" t="n">
        <v>279</v>
      </c>
      <c r="B280" s="30" t="n">
        <f aca="false">IF(F279&lt;=0,0,F279)</f>
        <v>0</v>
      </c>
      <c r="C280" s="30" t="n">
        <f aca="false">IF(B280&lt;=0,0,B280*('Rechner &amp; Ergebnisse'!C6/100)/12)</f>
        <v>0</v>
      </c>
      <c r="D280" s="30" t="n">
        <f aca="false">IF(B280&lt;=0,0,MIN('Rechner &amp; Ergebnisse'!C5*('Rechner &amp; Ergebnisse'!C6/100+'Rechner &amp; Ergebnisse'!C7/100)/12-C280,B280))</f>
        <v>0</v>
      </c>
      <c r="E280" s="31" t="n">
        <v>0</v>
      </c>
      <c r="F280" s="32" t="n">
        <f aca="false">MAX(B280-D280-E280,0)</f>
        <v>0</v>
      </c>
      <c r="G280" s="33" t="n">
        <f aca="false">'Rechner &amp; Ergebnisse'!C9+INT((A280-1)/12)</f>
        <v>2048</v>
      </c>
      <c r="H280" s="34" t="b">
        <f aca="false">MOD(A280,12)&lt;&gt;0</f>
        <v>1</v>
      </c>
    </row>
    <row r="281" customFormat="false" ht="15" hidden="false" customHeight="true" outlineLevel="0" collapsed="false">
      <c r="A281" s="35" t="n">
        <v>280</v>
      </c>
      <c r="B281" s="36" t="n">
        <f aca="false">IF(F280&lt;=0,0,F280)</f>
        <v>0</v>
      </c>
      <c r="C281" s="36" t="n">
        <f aca="false">IF(B281&lt;=0,0,B281*('Rechner &amp; Ergebnisse'!C6/100)/12)</f>
        <v>0</v>
      </c>
      <c r="D281" s="36" t="n">
        <f aca="false">IF(B281&lt;=0,0,MIN('Rechner &amp; Ergebnisse'!C5*('Rechner &amp; Ergebnisse'!C6/100+'Rechner &amp; Ergebnisse'!C7/100)/12-C281,B281))</f>
        <v>0</v>
      </c>
      <c r="E281" s="37" t="n">
        <v>0</v>
      </c>
      <c r="F281" s="38" t="n">
        <f aca="false">MAX(B281-D281-E281,0)</f>
        <v>0</v>
      </c>
      <c r="G281" s="39" t="n">
        <f aca="false">'Rechner &amp; Ergebnisse'!C9+INT((A281-1)/12)</f>
        <v>2048</v>
      </c>
      <c r="H281" s="34" t="b">
        <f aca="false">MOD(A281,12)&lt;&gt;0</f>
        <v>1</v>
      </c>
    </row>
    <row r="282" customFormat="false" ht="15" hidden="false" customHeight="true" outlineLevel="0" collapsed="false">
      <c r="A282" s="29" t="n">
        <v>281</v>
      </c>
      <c r="B282" s="30" t="n">
        <f aca="false">IF(F281&lt;=0,0,F281)</f>
        <v>0</v>
      </c>
      <c r="C282" s="30" t="n">
        <f aca="false">IF(B282&lt;=0,0,B282*('Rechner &amp; Ergebnisse'!C6/100)/12)</f>
        <v>0</v>
      </c>
      <c r="D282" s="30" t="n">
        <f aca="false">IF(B282&lt;=0,0,MIN('Rechner &amp; Ergebnisse'!C5*('Rechner &amp; Ergebnisse'!C6/100+'Rechner &amp; Ergebnisse'!C7/100)/12-C282,B282))</f>
        <v>0</v>
      </c>
      <c r="E282" s="31" t="n">
        <v>0</v>
      </c>
      <c r="F282" s="32" t="n">
        <f aca="false">MAX(B282-D282-E282,0)</f>
        <v>0</v>
      </c>
      <c r="G282" s="33" t="n">
        <f aca="false">'Rechner &amp; Ergebnisse'!C9+INT((A282-1)/12)</f>
        <v>2048</v>
      </c>
      <c r="H282" s="34" t="b">
        <f aca="false">MOD(A282,12)&lt;&gt;0</f>
        <v>1</v>
      </c>
    </row>
    <row r="283" customFormat="false" ht="15" hidden="false" customHeight="true" outlineLevel="0" collapsed="false">
      <c r="A283" s="35" t="n">
        <v>282</v>
      </c>
      <c r="B283" s="36" t="n">
        <f aca="false">IF(F282&lt;=0,0,F282)</f>
        <v>0</v>
      </c>
      <c r="C283" s="36" t="n">
        <f aca="false">IF(B283&lt;=0,0,B283*('Rechner &amp; Ergebnisse'!C6/100)/12)</f>
        <v>0</v>
      </c>
      <c r="D283" s="36" t="n">
        <f aca="false">IF(B283&lt;=0,0,MIN('Rechner &amp; Ergebnisse'!C5*('Rechner &amp; Ergebnisse'!C6/100+'Rechner &amp; Ergebnisse'!C7/100)/12-C283,B283))</f>
        <v>0</v>
      </c>
      <c r="E283" s="37" t="n">
        <v>0</v>
      </c>
      <c r="F283" s="38" t="n">
        <f aca="false">MAX(B283-D283-E283,0)</f>
        <v>0</v>
      </c>
      <c r="G283" s="39" t="n">
        <f aca="false">'Rechner &amp; Ergebnisse'!C9+INT((A283-1)/12)</f>
        <v>2048</v>
      </c>
      <c r="H283" s="34" t="b">
        <f aca="false">MOD(A283,12)&lt;&gt;0</f>
        <v>1</v>
      </c>
    </row>
    <row r="284" customFormat="false" ht="15" hidden="false" customHeight="true" outlineLevel="0" collapsed="false">
      <c r="A284" s="29" t="n">
        <v>283</v>
      </c>
      <c r="B284" s="30" t="n">
        <f aca="false">IF(F283&lt;=0,0,F283)</f>
        <v>0</v>
      </c>
      <c r="C284" s="30" t="n">
        <f aca="false">IF(B284&lt;=0,0,B284*('Rechner &amp; Ergebnisse'!C6/100)/12)</f>
        <v>0</v>
      </c>
      <c r="D284" s="30" t="n">
        <f aca="false">IF(B284&lt;=0,0,MIN('Rechner &amp; Ergebnisse'!C5*('Rechner &amp; Ergebnisse'!C6/100+'Rechner &amp; Ergebnisse'!C7/100)/12-C284,B284))</f>
        <v>0</v>
      </c>
      <c r="E284" s="31" t="n">
        <v>0</v>
      </c>
      <c r="F284" s="32" t="n">
        <f aca="false">MAX(B284-D284-E284,0)</f>
        <v>0</v>
      </c>
      <c r="G284" s="33" t="n">
        <f aca="false">'Rechner &amp; Ergebnisse'!C9+INT((A284-1)/12)</f>
        <v>2048</v>
      </c>
      <c r="H284" s="34" t="b">
        <f aca="false">MOD(A284,12)&lt;&gt;0</f>
        <v>1</v>
      </c>
    </row>
    <row r="285" customFormat="false" ht="15" hidden="false" customHeight="true" outlineLevel="0" collapsed="false">
      <c r="A285" s="35" t="n">
        <v>284</v>
      </c>
      <c r="B285" s="36" t="n">
        <f aca="false">IF(F284&lt;=0,0,F284)</f>
        <v>0</v>
      </c>
      <c r="C285" s="36" t="n">
        <f aca="false">IF(B285&lt;=0,0,B285*('Rechner &amp; Ergebnisse'!C6/100)/12)</f>
        <v>0</v>
      </c>
      <c r="D285" s="36" t="n">
        <f aca="false">IF(B285&lt;=0,0,MIN('Rechner &amp; Ergebnisse'!C5*('Rechner &amp; Ergebnisse'!C6/100+'Rechner &amp; Ergebnisse'!C7/100)/12-C285,B285))</f>
        <v>0</v>
      </c>
      <c r="E285" s="37" t="n">
        <v>0</v>
      </c>
      <c r="F285" s="38" t="n">
        <f aca="false">MAX(B285-D285-E285,0)</f>
        <v>0</v>
      </c>
      <c r="G285" s="39" t="n">
        <f aca="false">'Rechner &amp; Ergebnisse'!C9+INT((A285-1)/12)</f>
        <v>2048</v>
      </c>
      <c r="H285" s="34" t="b">
        <f aca="false">MOD(A285,12)&lt;&gt;0</f>
        <v>1</v>
      </c>
    </row>
    <row r="286" customFormat="false" ht="15" hidden="false" customHeight="true" outlineLevel="0" collapsed="false">
      <c r="A286" s="29" t="n">
        <v>285</v>
      </c>
      <c r="B286" s="30" t="n">
        <f aca="false">IF(F285&lt;=0,0,F285)</f>
        <v>0</v>
      </c>
      <c r="C286" s="30" t="n">
        <f aca="false">IF(B286&lt;=0,0,B286*('Rechner &amp; Ergebnisse'!C6/100)/12)</f>
        <v>0</v>
      </c>
      <c r="D286" s="30" t="n">
        <f aca="false">IF(B286&lt;=0,0,MIN('Rechner &amp; Ergebnisse'!C5*('Rechner &amp; Ergebnisse'!C6/100+'Rechner &amp; Ergebnisse'!C7/100)/12-C286,B286))</f>
        <v>0</v>
      </c>
      <c r="E286" s="31" t="n">
        <v>0</v>
      </c>
      <c r="F286" s="32" t="n">
        <f aca="false">MAX(B286-D286-E286,0)</f>
        <v>0</v>
      </c>
      <c r="G286" s="33" t="n">
        <f aca="false">'Rechner &amp; Ergebnisse'!C9+INT((A286-1)/12)</f>
        <v>2048</v>
      </c>
      <c r="H286" s="34" t="b">
        <f aca="false">MOD(A286,12)&lt;&gt;0</f>
        <v>1</v>
      </c>
    </row>
    <row r="287" customFormat="false" ht="15" hidden="false" customHeight="true" outlineLevel="0" collapsed="false">
      <c r="A287" s="35" t="n">
        <v>286</v>
      </c>
      <c r="B287" s="36" t="n">
        <f aca="false">IF(F286&lt;=0,0,F286)</f>
        <v>0</v>
      </c>
      <c r="C287" s="36" t="n">
        <f aca="false">IF(B287&lt;=0,0,B287*('Rechner &amp; Ergebnisse'!C6/100)/12)</f>
        <v>0</v>
      </c>
      <c r="D287" s="36" t="n">
        <f aca="false">IF(B287&lt;=0,0,MIN('Rechner &amp; Ergebnisse'!C5*('Rechner &amp; Ergebnisse'!C6/100+'Rechner &amp; Ergebnisse'!C7/100)/12-C287,B287))</f>
        <v>0</v>
      </c>
      <c r="E287" s="37" t="n">
        <v>0</v>
      </c>
      <c r="F287" s="38" t="n">
        <f aca="false">MAX(B287-D287-E287,0)</f>
        <v>0</v>
      </c>
      <c r="G287" s="39" t="n">
        <f aca="false">'Rechner &amp; Ergebnisse'!C9+INT((A287-1)/12)</f>
        <v>2048</v>
      </c>
      <c r="H287" s="34" t="b">
        <f aca="false">MOD(A287,12)&lt;&gt;0</f>
        <v>1</v>
      </c>
    </row>
    <row r="288" customFormat="false" ht="15" hidden="false" customHeight="true" outlineLevel="0" collapsed="false">
      <c r="A288" s="29" t="n">
        <v>287</v>
      </c>
      <c r="B288" s="30" t="n">
        <f aca="false">IF(F287&lt;=0,0,F287)</f>
        <v>0</v>
      </c>
      <c r="C288" s="30" t="n">
        <f aca="false">IF(B288&lt;=0,0,B288*('Rechner &amp; Ergebnisse'!C6/100)/12)</f>
        <v>0</v>
      </c>
      <c r="D288" s="30" t="n">
        <f aca="false">IF(B288&lt;=0,0,MIN('Rechner &amp; Ergebnisse'!C5*('Rechner &amp; Ergebnisse'!C6/100+'Rechner &amp; Ergebnisse'!C7/100)/12-C288,B288))</f>
        <v>0</v>
      </c>
      <c r="E288" s="31" t="n">
        <v>0</v>
      </c>
      <c r="F288" s="32" t="n">
        <f aca="false">MAX(B288-D288-E288,0)</f>
        <v>0</v>
      </c>
      <c r="G288" s="33" t="n">
        <f aca="false">'Rechner &amp; Ergebnisse'!C9+INT((A288-1)/12)</f>
        <v>2048</v>
      </c>
      <c r="H288" s="34" t="b">
        <f aca="false">MOD(A288,12)&lt;&gt;0</f>
        <v>1</v>
      </c>
    </row>
    <row r="289" customFormat="false" ht="15" hidden="false" customHeight="true" outlineLevel="0" collapsed="false">
      <c r="A289" s="35" t="n">
        <v>288</v>
      </c>
      <c r="B289" s="36" t="n">
        <f aca="false">IF(F288&lt;=0,0,F288)</f>
        <v>0</v>
      </c>
      <c r="C289" s="36" t="n">
        <f aca="false">IF(B289&lt;=0,0,B289*('Rechner &amp; Ergebnisse'!C6/100)/12)</f>
        <v>0</v>
      </c>
      <c r="D289" s="36" t="n">
        <f aca="false">IF(B289&lt;=0,0,MIN('Rechner &amp; Ergebnisse'!C5*('Rechner &amp; Ergebnisse'!C6/100+'Rechner &amp; Ergebnisse'!C7/100)/12-C289,B289))</f>
        <v>0</v>
      </c>
      <c r="E289" s="40" t="n">
        <f aca="false">IF(B289&lt;=0,0,MIN('Rechner &amp; Ergebnisse'!C8,MAX(B289-D289,0)))</f>
        <v>0</v>
      </c>
      <c r="F289" s="38" t="n">
        <f aca="false">MAX(B289-D289-E289,0)</f>
        <v>0</v>
      </c>
      <c r="G289" s="39" t="n">
        <f aca="false">'Rechner &amp; Ergebnisse'!C9+INT((A289-1)/12)</f>
        <v>2048</v>
      </c>
      <c r="H289" s="34" t="b">
        <f aca="false">MOD(A289,12)&lt;&gt;0</f>
        <v>0</v>
      </c>
    </row>
    <row r="290" customFormat="false" ht="15" hidden="false" customHeight="true" outlineLevel="0" collapsed="false">
      <c r="A290" s="29" t="n">
        <v>289</v>
      </c>
      <c r="B290" s="30" t="n">
        <f aca="false">IF(F289&lt;=0,0,F289)</f>
        <v>0</v>
      </c>
      <c r="C290" s="30" t="n">
        <f aca="false">IF(B290&lt;=0,0,B290*('Rechner &amp; Ergebnisse'!C6/100)/12)</f>
        <v>0</v>
      </c>
      <c r="D290" s="30" t="n">
        <f aca="false">IF(B290&lt;=0,0,MIN('Rechner &amp; Ergebnisse'!C5*('Rechner &amp; Ergebnisse'!C6/100+'Rechner &amp; Ergebnisse'!C7/100)/12-C290,B290))</f>
        <v>0</v>
      </c>
      <c r="E290" s="31" t="n">
        <v>0</v>
      </c>
      <c r="F290" s="32" t="n">
        <f aca="false">MAX(B290-D290-E290,0)</f>
        <v>0</v>
      </c>
      <c r="G290" s="33" t="n">
        <f aca="false">'Rechner &amp; Ergebnisse'!C9+INT((A290-1)/12)</f>
        <v>2049</v>
      </c>
      <c r="H290" s="34" t="b">
        <f aca="false">MOD(A290,12)&lt;&gt;0</f>
        <v>1</v>
      </c>
    </row>
    <row r="291" customFormat="false" ht="15" hidden="false" customHeight="true" outlineLevel="0" collapsed="false">
      <c r="A291" s="35" t="n">
        <v>290</v>
      </c>
      <c r="B291" s="36" t="n">
        <f aca="false">IF(F290&lt;=0,0,F290)</f>
        <v>0</v>
      </c>
      <c r="C291" s="36" t="n">
        <f aca="false">IF(B291&lt;=0,0,B291*('Rechner &amp; Ergebnisse'!C6/100)/12)</f>
        <v>0</v>
      </c>
      <c r="D291" s="36" t="n">
        <f aca="false">IF(B291&lt;=0,0,MIN('Rechner &amp; Ergebnisse'!C5*('Rechner &amp; Ergebnisse'!C6/100+'Rechner &amp; Ergebnisse'!C7/100)/12-C291,B291))</f>
        <v>0</v>
      </c>
      <c r="E291" s="37" t="n">
        <v>0</v>
      </c>
      <c r="F291" s="38" t="n">
        <f aca="false">MAX(B291-D291-E291,0)</f>
        <v>0</v>
      </c>
      <c r="G291" s="39" t="n">
        <f aca="false">'Rechner &amp; Ergebnisse'!C9+INT((A291-1)/12)</f>
        <v>2049</v>
      </c>
      <c r="H291" s="34" t="b">
        <f aca="false">MOD(A291,12)&lt;&gt;0</f>
        <v>1</v>
      </c>
    </row>
    <row r="292" customFormat="false" ht="15" hidden="false" customHeight="true" outlineLevel="0" collapsed="false">
      <c r="A292" s="29" t="n">
        <v>291</v>
      </c>
      <c r="B292" s="30" t="n">
        <f aca="false">IF(F291&lt;=0,0,F291)</f>
        <v>0</v>
      </c>
      <c r="C292" s="30" t="n">
        <f aca="false">IF(B292&lt;=0,0,B292*('Rechner &amp; Ergebnisse'!C6/100)/12)</f>
        <v>0</v>
      </c>
      <c r="D292" s="30" t="n">
        <f aca="false">IF(B292&lt;=0,0,MIN('Rechner &amp; Ergebnisse'!C5*('Rechner &amp; Ergebnisse'!C6/100+'Rechner &amp; Ergebnisse'!C7/100)/12-C292,B292))</f>
        <v>0</v>
      </c>
      <c r="E292" s="31" t="n">
        <v>0</v>
      </c>
      <c r="F292" s="32" t="n">
        <f aca="false">MAX(B292-D292-E292,0)</f>
        <v>0</v>
      </c>
      <c r="G292" s="33" t="n">
        <f aca="false">'Rechner &amp; Ergebnisse'!C9+INT((A292-1)/12)</f>
        <v>2049</v>
      </c>
      <c r="H292" s="34" t="b">
        <f aca="false">MOD(A292,12)&lt;&gt;0</f>
        <v>1</v>
      </c>
    </row>
    <row r="293" customFormat="false" ht="15" hidden="false" customHeight="true" outlineLevel="0" collapsed="false">
      <c r="A293" s="35" t="n">
        <v>292</v>
      </c>
      <c r="B293" s="36" t="n">
        <f aca="false">IF(F292&lt;=0,0,F292)</f>
        <v>0</v>
      </c>
      <c r="C293" s="36" t="n">
        <f aca="false">IF(B293&lt;=0,0,B293*('Rechner &amp; Ergebnisse'!C6/100)/12)</f>
        <v>0</v>
      </c>
      <c r="D293" s="36" t="n">
        <f aca="false">IF(B293&lt;=0,0,MIN('Rechner &amp; Ergebnisse'!C5*('Rechner &amp; Ergebnisse'!C6/100+'Rechner &amp; Ergebnisse'!C7/100)/12-C293,B293))</f>
        <v>0</v>
      </c>
      <c r="E293" s="37" t="n">
        <v>0</v>
      </c>
      <c r="F293" s="38" t="n">
        <f aca="false">MAX(B293-D293-E293,0)</f>
        <v>0</v>
      </c>
      <c r="G293" s="39" t="n">
        <f aca="false">'Rechner &amp; Ergebnisse'!C9+INT((A293-1)/12)</f>
        <v>2049</v>
      </c>
      <c r="H293" s="34" t="b">
        <f aca="false">MOD(A293,12)&lt;&gt;0</f>
        <v>1</v>
      </c>
    </row>
    <row r="294" customFormat="false" ht="15" hidden="false" customHeight="true" outlineLevel="0" collapsed="false">
      <c r="A294" s="29" t="n">
        <v>293</v>
      </c>
      <c r="B294" s="30" t="n">
        <f aca="false">IF(F293&lt;=0,0,F293)</f>
        <v>0</v>
      </c>
      <c r="C294" s="30" t="n">
        <f aca="false">IF(B294&lt;=0,0,B294*('Rechner &amp; Ergebnisse'!C6/100)/12)</f>
        <v>0</v>
      </c>
      <c r="D294" s="30" t="n">
        <f aca="false">IF(B294&lt;=0,0,MIN('Rechner &amp; Ergebnisse'!C5*('Rechner &amp; Ergebnisse'!C6/100+'Rechner &amp; Ergebnisse'!C7/100)/12-C294,B294))</f>
        <v>0</v>
      </c>
      <c r="E294" s="31" t="n">
        <v>0</v>
      </c>
      <c r="F294" s="32" t="n">
        <f aca="false">MAX(B294-D294-E294,0)</f>
        <v>0</v>
      </c>
      <c r="G294" s="33" t="n">
        <f aca="false">'Rechner &amp; Ergebnisse'!C9+INT((A294-1)/12)</f>
        <v>2049</v>
      </c>
      <c r="H294" s="34" t="b">
        <f aca="false">MOD(A294,12)&lt;&gt;0</f>
        <v>1</v>
      </c>
    </row>
    <row r="295" customFormat="false" ht="15" hidden="false" customHeight="true" outlineLevel="0" collapsed="false">
      <c r="A295" s="35" t="n">
        <v>294</v>
      </c>
      <c r="B295" s="36" t="n">
        <f aca="false">IF(F294&lt;=0,0,F294)</f>
        <v>0</v>
      </c>
      <c r="C295" s="36" t="n">
        <f aca="false">IF(B295&lt;=0,0,B295*('Rechner &amp; Ergebnisse'!C6/100)/12)</f>
        <v>0</v>
      </c>
      <c r="D295" s="36" t="n">
        <f aca="false">IF(B295&lt;=0,0,MIN('Rechner &amp; Ergebnisse'!C5*('Rechner &amp; Ergebnisse'!C6/100+'Rechner &amp; Ergebnisse'!C7/100)/12-C295,B295))</f>
        <v>0</v>
      </c>
      <c r="E295" s="37" t="n">
        <v>0</v>
      </c>
      <c r="F295" s="38" t="n">
        <f aca="false">MAX(B295-D295-E295,0)</f>
        <v>0</v>
      </c>
      <c r="G295" s="39" t="n">
        <f aca="false">'Rechner &amp; Ergebnisse'!C9+INT((A295-1)/12)</f>
        <v>2049</v>
      </c>
      <c r="H295" s="34" t="b">
        <f aca="false">MOD(A295,12)&lt;&gt;0</f>
        <v>1</v>
      </c>
    </row>
    <row r="296" customFormat="false" ht="15" hidden="false" customHeight="true" outlineLevel="0" collapsed="false">
      <c r="A296" s="29" t="n">
        <v>295</v>
      </c>
      <c r="B296" s="30" t="n">
        <f aca="false">IF(F295&lt;=0,0,F295)</f>
        <v>0</v>
      </c>
      <c r="C296" s="30" t="n">
        <f aca="false">IF(B296&lt;=0,0,B296*('Rechner &amp; Ergebnisse'!C6/100)/12)</f>
        <v>0</v>
      </c>
      <c r="D296" s="30" t="n">
        <f aca="false">IF(B296&lt;=0,0,MIN('Rechner &amp; Ergebnisse'!C5*('Rechner &amp; Ergebnisse'!C6/100+'Rechner &amp; Ergebnisse'!C7/100)/12-C296,B296))</f>
        <v>0</v>
      </c>
      <c r="E296" s="31" t="n">
        <v>0</v>
      </c>
      <c r="F296" s="32" t="n">
        <f aca="false">MAX(B296-D296-E296,0)</f>
        <v>0</v>
      </c>
      <c r="G296" s="33" t="n">
        <f aca="false">'Rechner &amp; Ergebnisse'!C9+INT((A296-1)/12)</f>
        <v>2049</v>
      </c>
      <c r="H296" s="34" t="b">
        <f aca="false">MOD(A296,12)&lt;&gt;0</f>
        <v>1</v>
      </c>
    </row>
    <row r="297" customFormat="false" ht="15" hidden="false" customHeight="true" outlineLevel="0" collapsed="false">
      <c r="A297" s="35" t="n">
        <v>296</v>
      </c>
      <c r="B297" s="36" t="n">
        <f aca="false">IF(F296&lt;=0,0,F296)</f>
        <v>0</v>
      </c>
      <c r="C297" s="36" t="n">
        <f aca="false">IF(B297&lt;=0,0,B297*('Rechner &amp; Ergebnisse'!C6/100)/12)</f>
        <v>0</v>
      </c>
      <c r="D297" s="36" t="n">
        <f aca="false">IF(B297&lt;=0,0,MIN('Rechner &amp; Ergebnisse'!C5*('Rechner &amp; Ergebnisse'!C6/100+'Rechner &amp; Ergebnisse'!C7/100)/12-C297,B297))</f>
        <v>0</v>
      </c>
      <c r="E297" s="37" t="n">
        <v>0</v>
      </c>
      <c r="F297" s="38" t="n">
        <f aca="false">MAX(B297-D297-E297,0)</f>
        <v>0</v>
      </c>
      <c r="G297" s="39" t="n">
        <f aca="false">'Rechner &amp; Ergebnisse'!C9+INT((A297-1)/12)</f>
        <v>2049</v>
      </c>
      <c r="H297" s="34" t="b">
        <f aca="false">MOD(A297,12)&lt;&gt;0</f>
        <v>1</v>
      </c>
    </row>
    <row r="298" customFormat="false" ht="15" hidden="false" customHeight="true" outlineLevel="0" collapsed="false">
      <c r="A298" s="29" t="n">
        <v>297</v>
      </c>
      <c r="B298" s="30" t="n">
        <f aca="false">IF(F297&lt;=0,0,F297)</f>
        <v>0</v>
      </c>
      <c r="C298" s="30" t="n">
        <f aca="false">IF(B298&lt;=0,0,B298*('Rechner &amp; Ergebnisse'!C6/100)/12)</f>
        <v>0</v>
      </c>
      <c r="D298" s="30" t="n">
        <f aca="false">IF(B298&lt;=0,0,MIN('Rechner &amp; Ergebnisse'!C5*('Rechner &amp; Ergebnisse'!C6/100+'Rechner &amp; Ergebnisse'!C7/100)/12-C298,B298))</f>
        <v>0</v>
      </c>
      <c r="E298" s="31" t="n">
        <v>0</v>
      </c>
      <c r="F298" s="32" t="n">
        <f aca="false">MAX(B298-D298-E298,0)</f>
        <v>0</v>
      </c>
      <c r="G298" s="33" t="n">
        <f aca="false">'Rechner &amp; Ergebnisse'!C9+INT((A298-1)/12)</f>
        <v>2049</v>
      </c>
      <c r="H298" s="34" t="b">
        <f aca="false">MOD(A298,12)&lt;&gt;0</f>
        <v>1</v>
      </c>
    </row>
    <row r="299" customFormat="false" ht="15" hidden="false" customHeight="true" outlineLevel="0" collapsed="false">
      <c r="A299" s="35" t="n">
        <v>298</v>
      </c>
      <c r="B299" s="36" t="n">
        <f aca="false">IF(F298&lt;=0,0,F298)</f>
        <v>0</v>
      </c>
      <c r="C299" s="36" t="n">
        <f aca="false">IF(B299&lt;=0,0,B299*('Rechner &amp; Ergebnisse'!C6/100)/12)</f>
        <v>0</v>
      </c>
      <c r="D299" s="36" t="n">
        <f aca="false">IF(B299&lt;=0,0,MIN('Rechner &amp; Ergebnisse'!C5*('Rechner &amp; Ergebnisse'!C6/100+'Rechner &amp; Ergebnisse'!C7/100)/12-C299,B299))</f>
        <v>0</v>
      </c>
      <c r="E299" s="37" t="n">
        <v>0</v>
      </c>
      <c r="F299" s="38" t="n">
        <f aca="false">MAX(B299-D299-E299,0)</f>
        <v>0</v>
      </c>
      <c r="G299" s="39" t="n">
        <f aca="false">'Rechner &amp; Ergebnisse'!C9+INT((A299-1)/12)</f>
        <v>2049</v>
      </c>
      <c r="H299" s="34" t="b">
        <f aca="false">MOD(A299,12)&lt;&gt;0</f>
        <v>1</v>
      </c>
    </row>
    <row r="300" customFormat="false" ht="15" hidden="false" customHeight="true" outlineLevel="0" collapsed="false">
      <c r="A300" s="29" t="n">
        <v>299</v>
      </c>
      <c r="B300" s="30" t="n">
        <f aca="false">IF(F299&lt;=0,0,F299)</f>
        <v>0</v>
      </c>
      <c r="C300" s="30" t="n">
        <f aca="false">IF(B300&lt;=0,0,B300*('Rechner &amp; Ergebnisse'!C6/100)/12)</f>
        <v>0</v>
      </c>
      <c r="D300" s="30" t="n">
        <f aca="false">IF(B300&lt;=0,0,MIN('Rechner &amp; Ergebnisse'!C5*('Rechner &amp; Ergebnisse'!C6/100+'Rechner &amp; Ergebnisse'!C7/100)/12-C300,B300))</f>
        <v>0</v>
      </c>
      <c r="E300" s="31" t="n">
        <v>0</v>
      </c>
      <c r="F300" s="32" t="n">
        <f aca="false">MAX(B300-D300-E300,0)</f>
        <v>0</v>
      </c>
      <c r="G300" s="33" t="n">
        <f aca="false">'Rechner &amp; Ergebnisse'!C9+INT((A300-1)/12)</f>
        <v>2049</v>
      </c>
      <c r="H300" s="34" t="b">
        <f aca="false">MOD(A300,12)&lt;&gt;0</f>
        <v>1</v>
      </c>
    </row>
    <row r="301" customFormat="false" ht="15" hidden="false" customHeight="true" outlineLevel="0" collapsed="false">
      <c r="A301" s="35" t="n">
        <v>300</v>
      </c>
      <c r="B301" s="36" t="n">
        <f aca="false">IF(F300&lt;=0,0,F300)</f>
        <v>0</v>
      </c>
      <c r="C301" s="36" t="n">
        <f aca="false">IF(B301&lt;=0,0,B301*('Rechner &amp; Ergebnisse'!C6/100)/12)</f>
        <v>0</v>
      </c>
      <c r="D301" s="36" t="n">
        <f aca="false">IF(B301&lt;=0,0,MIN('Rechner &amp; Ergebnisse'!C5*('Rechner &amp; Ergebnisse'!C6/100+'Rechner &amp; Ergebnisse'!C7/100)/12-C301,B301))</f>
        <v>0</v>
      </c>
      <c r="E301" s="40" t="n">
        <f aca="false">IF(B301&lt;=0,0,MIN('Rechner &amp; Ergebnisse'!C8,MAX(B301-D301,0)))</f>
        <v>0</v>
      </c>
      <c r="F301" s="38" t="n">
        <f aca="false">MAX(B301-D301-E301,0)</f>
        <v>0</v>
      </c>
      <c r="G301" s="39" t="n">
        <f aca="false">'Rechner &amp; Ergebnisse'!C9+INT((A301-1)/12)</f>
        <v>2049</v>
      </c>
      <c r="H301" s="34" t="b">
        <f aca="false">MOD(A301,12)&lt;&gt;0</f>
        <v>0</v>
      </c>
    </row>
    <row r="302" customFormat="false" ht="15" hidden="false" customHeight="true" outlineLevel="0" collapsed="false">
      <c r="A302" s="29" t="n">
        <v>301</v>
      </c>
      <c r="B302" s="30" t="n">
        <f aca="false">IF(F301&lt;=0,0,F301)</f>
        <v>0</v>
      </c>
      <c r="C302" s="30" t="n">
        <f aca="false">IF(B302&lt;=0,0,B302*('Rechner &amp; Ergebnisse'!C6/100)/12)</f>
        <v>0</v>
      </c>
      <c r="D302" s="30" t="n">
        <f aca="false">IF(B302&lt;=0,0,MIN('Rechner &amp; Ergebnisse'!C5*('Rechner &amp; Ergebnisse'!C6/100+'Rechner &amp; Ergebnisse'!C7/100)/12-C302,B302))</f>
        <v>0</v>
      </c>
      <c r="E302" s="31" t="n">
        <v>0</v>
      </c>
      <c r="F302" s="32" t="n">
        <f aca="false">MAX(B302-D302-E302,0)</f>
        <v>0</v>
      </c>
      <c r="G302" s="33" t="n">
        <f aca="false">'Rechner &amp; Ergebnisse'!C9+INT((A302-1)/12)</f>
        <v>2050</v>
      </c>
      <c r="H302" s="34" t="b">
        <f aca="false">MOD(A302,12)&lt;&gt;0</f>
        <v>1</v>
      </c>
    </row>
    <row r="303" customFormat="false" ht="15" hidden="false" customHeight="true" outlineLevel="0" collapsed="false">
      <c r="A303" s="35" t="n">
        <v>302</v>
      </c>
      <c r="B303" s="36" t="n">
        <f aca="false">IF(F302&lt;=0,0,F302)</f>
        <v>0</v>
      </c>
      <c r="C303" s="36" t="n">
        <f aca="false">IF(B303&lt;=0,0,B303*('Rechner &amp; Ergebnisse'!C6/100)/12)</f>
        <v>0</v>
      </c>
      <c r="D303" s="36" t="n">
        <f aca="false">IF(B303&lt;=0,0,MIN('Rechner &amp; Ergebnisse'!C5*('Rechner &amp; Ergebnisse'!C6/100+'Rechner &amp; Ergebnisse'!C7/100)/12-C303,B303))</f>
        <v>0</v>
      </c>
      <c r="E303" s="37" t="n">
        <v>0</v>
      </c>
      <c r="F303" s="38" t="n">
        <f aca="false">MAX(B303-D303-E303,0)</f>
        <v>0</v>
      </c>
      <c r="G303" s="39" t="n">
        <f aca="false">'Rechner &amp; Ergebnisse'!C9+INT((A303-1)/12)</f>
        <v>2050</v>
      </c>
      <c r="H303" s="34" t="b">
        <f aca="false">MOD(A303,12)&lt;&gt;0</f>
        <v>1</v>
      </c>
    </row>
    <row r="304" customFormat="false" ht="15" hidden="false" customHeight="true" outlineLevel="0" collapsed="false">
      <c r="A304" s="29" t="n">
        <v>303</v>
      </c>
      <c r="B304" s="30" t="n">
        <f aca="false">IF(F303&lt;=0,0,F303)</f>
        <v>0</v>
      </c>
      <c r="C304" s="30" t="n">
        <f aca="false">IF(B304&lt;=0,0,B304*('Rechner &amp; Ergebnisse'!C6/100)/12)</f>
        <v>0</v>
      </c>
      <c r="D304" s="30" t="n">
        <f aca="false">IF(B304&lt;=0,0,MIN('Rechner &amp; Ergebnisse'!C5*('Rechner &amp; Ergebnisse'!C6/100+'Rechner &amp; Ergebnisse'!C7/100)/12-C304,B304))</f>
        <v>0</v>
      </c>
      <c r="E304" s="31" t="n">
        <v>0</v>
      </c>
      <c r="F304" s="32" t="n">
        <f aca="false">MAX(B304-D304-E304,0)</f>
        <v>0</v>
      </c>
      <c r="G304" s="33" t="n">
        <f aca="false">'Rechner &amp; Ergebnisse'!C9+INT((A304-1)/12)</f>
        <v>2050</v>
      </c>
      <c r="H304" s="34" t="b">
        <f aca="false">MOD(A304,12)&lt;&gt;0</f>
        <v>1</v>
      </c>
    </row>
    <row r="305" customFormat="false" ht="15" hidden="false" customHeight="true" outlineLevel="0" collapsed="false">
      <c r="A305" s="35" t="n">
        <v>304</v>
      </c>
      <c r="B305" s="36" t="n">
        <f aca="false">IF(F304&lt;=0,0,F304)</f>
        <v>0</v>
      </c>
      <c r="C305" s="36" t="n">
        <f aca="false">IF(B305&lt;=0,0,B305*('Rechner &amp; Ergebnisse'!C6/100)/12)</f>
        <v>0</v>
      </c>
      <c r="D305" s="36" t="n">
        <f aca="false">IF(B305&lt;=0,0,MIN('Rechner &amp; Ergebnisse'!C5*('Rechner &amp; Ergebnisse'!C6/100+'Rechner &amp; Ergebnisse'!C7/100)/12-C305,B305))</f>
        <v>0</v>
      </c>
      <c r="E305" s="37" t="n">
        <v>0</v>
      </c>
      <c r="F305" s="38" t="n">
        <f aca="false">MAX(B305-D305-E305,0)</f>
        <v>0</v>
      </c>
      <c r="G305" s="39" t="n">
        <f aca="false">'Rechner &amp; Ergebnisse'!C9+INT((A305-1)/12)</f>
        <v>2050</v>
      </c>
      <c r="H305" s="34" t="b">
        <f aca="false">MOD(A305,12)&lt;&gt;0</f>
        <v>1</v>
      </c>
    </row>
    <row r="306" customFormat="false" ht="15" hidden="false" customHeight="true" outlineLevel="0" collapsed="false">
      <c r="A306" s="29" t="n">
        <v>305</v>
      </c>
      <c r="B306" s="30" t="n">
        <f aca="false">IF(F305&lt;=0,0,F305)</f>
        <v>0</v>
      </c>
      <c r="C306" s="30" t="n">
        <f aca="false">IF(B306&lt;=0,0,B306*('Rechner &amp; Ergebnisse'!C6/100)/12)</f>
        <v>0</v>
      </c>
      <c r="D306" s="30" t="n">
        <f aca="false">IF(B306&lt;=0,0,MIN('Rechner &amp; Ergebnisse'!C5*('Rechner &amp; Ergebnisse'!C6/100+'Rechner &amp; Ergebnisse'!C7/100)/12-C306,B306))</f>
        <v>0</v>
      </c>
      <c r="E306" s="31" t="n">
        <v>0</v>
      </c>
      <c r="F306" s="32" t="n">
        <f aca="false">MAX(B306-D306-E306,0)</f>
        <v>0</v>
      </c>
      <c r="G306" s="33" t="n">
        <f aca="false">'Rechner &amp; Ergebnisse'!C9+INT((A306-1)/12)</f>
        <v>2050</v>
      </c>
      <c r="H306" s="34" t="b">
        <f aca="false">MOD(A306,12)&lt;&gt;0</f>
        <v>1</v>
      </c>
    </row>
    <row r="307" customFormat="false" ht="15" hidden="false" customHeight="true" outlineLevel="0" collapsed="false">
      <c r="A307" s="35" t="n">
        <v>306</v>
      </c>
      <c r="B307" s="36" t="n">
        <f aca="false">IF(F306&lt;=0,0,F306)</f>
        <v>0</v>
      </c>
      <c r="C307" s="36" t="n">
        <f aca="false">IF(B307&lt;=0,0,B307*('Rechner &amp; Ergebnisse'!C6/100)/12)</f>
        <v>0</v>
      </c>
      <c r="D307" s="36" t="n">
        <f aca="false">IF(B307&lt;=0,0,MIN('Rechner &amp; Ergebnisse'!C5*('Rechner &amp; Ergebnisse'!C6/100+'Rechner &amp; Ergebnisse'!C7/100)/12-C307,B307))</f>
        <v>0</v>
      </c>
      <c r="E307" s="37" t="n">
        <v>0</v>
      </c>
      <c r="F307" s="38" t="n">
        <f aca="false">MAX(B307-D307-E307,0)</f>
        <v>0</v>
      </c>
      <c r="G307" s="39" t="n">
        <f aca="false">'Rechner &amp; Ergebnisse'!C9+INT((A307-1)/12)</f>
        <v>2050</v>
      </c>
      <c r="H307" s="34" t="b">
        <f aca="false">MOD(A307,12)&lt;&gt;0</f>
        <v>1</v>
      </c>
    </row>
    <row r="308" customFormat="false" ht="15" hidden="false" customHeight="true" outlineLevel="0" collapsed="false">
      <c r="A308" s="29" t="n">
        <v>307</v>
      </c>
      <c r="B308" s="30" t="n">
        <f aca="false">IF(F307&lt;=0,0,F307)</f>
        <v>0</v>
      </c>
      <c r="C308" s="30" t="n">
        <f aca="false">IF(B308&lt;=0,0,B308*('Rechner &amp; Ergebnisse'!C6/100)/12)</f>
        <v>0</v>
      </c>
      <c r="D308" s="30" t="n">
        <f aca="false">IF(B308&lt;=0,0,MIN('Rechner &amp; Ergebnisse'!C5*('Rechner &amp; Ergebnisse'!C6/100+'Rechner &amp; Ergebnisse'!C7/100)/12-C308,B308))</f>
        <v>0</v>
      </c>
      <c r="E308" s="31" t="n">
        <v>0</v>
      </c>
      <c r="F308" s="32" t="n">
        <f aca="false">MAX(B308-D308-E308,0)</f>
        <v>0</v>
      </c>
      <c r="G308" s="33" t="n">
        <f aca="false">'Rechner &amp; Ergebnisse'!C9+INT((A308-1)/12)</f>
        <v>2050</v>
      </c>
      <c r="H308" s="34" t="b">
        <f aca="false">MOD(A308,12)&lt;&gt;0</f>
        <v>1</v>
      </c>
    </row>
    <row r="309" customFormat="false" ht="15" hidden="false" customHeight="true" outlineLevel="0" collapsed="false">
      <c r="A309" s="35" t="n">
        <v>308</v>
      </c>
      <c r="B309" s="36" t="n">
        <f aca="false">IF(F308&lt;=0,0,F308)</f>
        <v>0</v>
      </c>
      <c r="C309" s="36" t="n">
        <f aca="false">IF(B309&lt;=0,0,B309*('Rechner &amp; Ergebnisse'!C6/100)/12)</f>
        <v>0</v>
      </c>
      <c r="D309" s="36" t="n">
        <f aca="false">IF(B309&lt;=0,0,MIN('Rechner &amp; Ergebnisse'!C5*('Rechner &amp; Ergebnisse'!C6/100+'Rechner &amp; Ergebnisse'!C7/100)/12-C309,B309))</f>
        <v>0</v>
      </c>
      <c r="E309" s="37" t="n">
        <v>0</v>
      </c>
      <c r="F309" s="38" t="n">
        <f aca="false">MAX(B309-D309-E309,0)</f>
        <v>0</v>
      </c>
      <c r="G309" s="39" t="n">
        <f aca="false">'Rechner &amp; Ergebnisse'!C9+INT((A309-1)/12)</f>
        <v>2050</v>
      </c>
      <c r="H309" s="34" t="b">
        <f aca="false">MOD(A309,12)&lt;&gt;0</f>
        <v>1</v>
      </c>
    </row>
    <row r="310" customFormat="false" ht="15" hidden="false" customHeight="true" outlineLevel="0" collapsed="false">
      <c r="A310" s="29" t="n">
        <v>309</v>
      </c>
      <c r="B310" s="30" t="n">
        <f aca="false">IF(F309&lt;=0,0,F309)</f>
        <v>0</v>
      </c>
      <c r="C310" s="30" t="n">
        <f aca="false">IF(B310&lt;=0,0,B310*('Rechner &amp; Ergebnisse'!C6/100)/12)</f>
        <v>0</v>
      </c>
      <c r="D310" s="30" t="n">
        <f aca="false">IF(B310&lt;=0,0,MIN('Rechner &amp; Ergebnisse'!C5*('Rechner &amp; Ergebnisse'!C6/100+'Rechner &amp; Ergebnisse'!C7/100)/12-C310,B310))</f>
        <v>0</v>
      </c>
      <c r="E310" s="31" t="n">
        <v>0</v>
      </c>
      <c r="F310" s="32" t="n">
        <f aca="false">MAX(B310-D310-E310,0)</f>
        <v>0</v>
      </c>
      <c r="G310" s="33" t="n">
        <f aca="false">'Rechner &amp; Ergebnisse'!C9+INT((A310-1)/12)</f>
        <v>2050</v>
      </c>
      <c r="H310" s="34" t="b">
        <f aca="false">MOD(A310,12)&lt;&gt;0</f>
        <v>1</v>
      </c>
    </row>
    <row r="311" customFormat="false" ht="15" hidden="false" customHeight="true" outlineLevel="0" collapsed="false">
      <c r="A311" s="35" t="n">
        <v>310</v>
      </c>
      <c r="B311" s="36" t="n">
        <f aca="false">IF(F310&lt;=0,0,F310)</f>
        <v>0</v>
      </c>
      <c r="C311" s="36" t="n">
        <f aca="false">IF(B311&lt;=0,0,B311*('Rechner &amp; Ergebnisse'!C6/100)/12)</f>
        <v>0</v>
      </c>
      <c r="D311" s="36" t="n">
        <f aca="false">IF(B311&lt;=0,0,MIN('Rechner &amp; Ergebnisse'!C5*('Rechner &amp; Ergebnisse'!C6/100+'Rechner &amp; Ergebnisse'!C7/100)/12-C311,B311))</f>
        <v>0</v>
      </c>
      <c r="E311" s="37" t="n">
        <v>0</v>
      </c>
      <c r="F311" s="38" t="n">
        <f aca="false">MAX(B311-D311-E311,0)</f>
        <v>0</v>
      </c>
      <c r="G311" s="39" t="n">
        <f aca="false">'Rechner &amp; Ergebnisse'!C9+INT((A311-1)/12)</f>
        <v>2050</v>
      </c>
      <c r="H311" s="34" t="b">
        <f aca="false">MOD(A311,12)&lt;&gt;0</f>
        <v>1</v>
      </c>
    </row>
    <row r="312" customFormat="false" ht="15" hidden="false" customHeight="true" outlineLevel="0" collapsed="false">
      <c r="A312" s="29" t="n">
        <v>311</v>
      </c>
      <c r="B312" s="30" t="n">
        <f aca="false">IF(F311&lt;=0,0,F311)</f>
        <v>0</v>
      </c>
      <c r="C312" s="30" t="n">
        <f aca="false">IF(B312&lt;=0,0,B312*('Rechner &amp; Ergebnisse'!C6/100)/12)</f>
        <v>0</v>
      </c>
      <c r="D312" s="30" t="n">
        <f aca="false">IF(B312&lt;=0,0,MIN('Rechner &amp; Ergebnisse'!C5*('Rechner &amp; Ergebnisse'!C6/100+'Rechner &amp; Ergebnisse'!C7/100)/12-C312,B312))</f>
        <v>0</v>
      </c>
      <c r="E312" s="31" t="n">
        <v>0</v>
      </c>
      <c r="F312" s="32" t="n">
        <f aca="false">MAX(B312-D312-E312,0)</f>
        <v>0</v>
      </c>
      <c r="G312" s="33" t="n">
        <f aca="false">'Rechner &amp; Ergebnisse'!C9+INT((A312-1)/12)</f>
        <v>2050</v>
      </c>
      <c r="H312" s="34" t="b">
        <f aca="false">MOD(A312,12)&lt;&gt;0</f>
        <v>1</v>
      </c>
    </row>
    <row r="313" customFormat="false" ht="15" hidden="false" customHeight="true" outlineLevel="0" collapsed="false">
      <c r="A313" s="35" t="n">
        <v>312</v>
      </c>
      <c r="B313" s="36" t="n">
        <f aca="false">IF(F312&lt;=0,0,F312)</f>
        <v>0</v>
      </c>
      <c r="C313" s="36" t="n">
        <f aca="false">IF(B313&lt;=0,0,B313*('Rechner &amp; Ergebnisse'!C6/100)/12)</f>
        <v>0</v>
      </c>
      <c r="D313" s="36" t="n">
        <f aca="false">IF(B313&lt;=0,0,MIN('Rechner &amp; Ergebnisse'!C5*('Rechner &amp; Ergebnisse'!C6/100+'Rechner &amp; Ergebnisse'!C7/100)/12-C313,B313))</f>
        <v>0</v>
      </c>
      <c r="E313" s="40" t="n">
        <f aca="false">IF(B313&lt;=0,0,MIN('Rechner &amp; Ergebnisse'!C8,MAX(B313-D313,0)))</f>
        <v>0</v>
      </c>
      <c r="F313" s="38" t="n">
        <f aca="false">MAX(B313-D313-E313,0)</f>
        <v>0</v>
      </c>
      <c r="G313" s="39" t="n">
        <f aca="false">'Rechner &amp; Ergebnisse'!C9+INT((A313-1)/12)</f>
        <v>2050</v>
      </c>
      <c r="H313" s="34" t="b">
        <f aca="false">MOD(A313,12)&lt;&gt;0</f>
        <v>0</v>
      </c>
    </row>
    <row r="314" customFormat="false" ht="15" hidden="false" customHeight="true" outlineLevel="0" collapsed="false">
      <c r="A314" s="29" t="n">
        <v>313</v>
      </c>
      <c r="B314" s="30" t="n">
        <f aca="false">IF(F313&lt;=0,0,F313)</f>
        <v>0</v>
      </c>
      <c r="C314" s="30" t="n">
        <f aca="false">IF(B314&lt;=0,0,B314*('Rechner &amp; Ergebnisse'!C6/100)/12)</f>
        <v>0</v>
      </c>
      <c r="D314" s="30" t="n">
        <f aca="false">IF(B314&lt;=0,0,MIN('Rechner &amp; Ergebnisse'!C5*('Rechner &amp; Ergebnisse'!C6/100+'Rechner &amp; Ergebnisse'!C7/100)/12-C314,B314))</f>
        <v>0</v>
      </c>
      <c r="E314" s="31" t="n">
        <v>0</v>
      </c>
      <c r="F314" s="32" t="n">
        <f aca="false">MAX(B314-D314-E314,0)</f>
        <v>0</v>
      </c>
      <c r="G314" s="33" t="n">
        <f aca="false">'Rechner &amp; Ergebnisse'!C9+INT((A314-1)/12)</f>
        <v>2051</v>
      </c>
      <c r="H314" s="34" t="b">
        <f aca="false">MOD(A314,12)&lt;&gt;0</f>
        <v>1</v>
      </c>
    </row>
    <row r="315" customFormat="false" ht="15" hidden="false" customHeight="true" outlineLevel="0" collapsed="false">
      <c r="A315" s="35" t="n">
        <v>314</v>
      </c>
      <c r="B315" s="36" t="n">
        <f aca="false">IF(F314&lt;=0,0,F314)</f>
        <v>0</v>
      </c>
      <c r="C315" s="36" t="n">
        <f aca="false">IF(B315&lt;=0,0,B315*('Rechner &amp; Ergebnisse'!C6/100)/12)</f>
        <v>0</v>
      </c>
      <c r="D315" s="36" t="n">
        <f aca="false">IF(B315&lt;=0,0,MIN('Rechner &amp; Ergebnisse'!C5*('Rechner &amp; Ergebnisse'!C6/100+'Rechner &amp; Ergebnisse'!C7/100)/12-C315,B315))</f>
        <v>0</v>
      </c>
      <c r="E315" s="37" t="n">
        <v>0</v>
      </c>
      <c r="F315" s="38" t="n">
        <f aca="false">MAX(B315-D315-E315,0)</f>
        <v>0</v>
      </c>
      <c r="G315" s="39" t="n">
        <f aca="false">'Rechner &amp; Ergebnisse'!C9+INT((A315-1)/12)</f>
        <v>2051</v>
      </c>
      <c r="H315" s="34" t="b">
        <f aca="false">MOD(A315,12)&lt;&gt;0</f>
        <v>1</v>
      </c>
    </row>
    <row r="316" customFormat="false" ht="15" hidden="false" customHeight="true" outlineLevel="0" collapsed="false">
      <c r="A316" s="29" t="n">
        <v>315</v>
      </c>
      <c r="B316" s="30" t="n">
        <f aca="false">IF(F315&lt;=0,0,F315)</f>
        <v>0</v>
      </c>
      <c r="C316" s="30" t="n">
        <f aca="false">IF(B316&lt;=0,0,B316*('Rechner &amp; Ergebnisse'!C6/100)/12)</f>
        <v>0</v>
      </c>
      <c r="D316" s="30" t="n">
        <f aca="false">IF(B316&lt;=0,0,MIN('Rechner &amp; Ergebnisse'!C5*('Rechner &amp; Ergebnisse'!C6/100+'Rechner &amp; Ergebnisse'!C7/100)/12-C316,B316))</f>
        <v>0</v>
      </c>
      <c r="E316" s="31" t="n">
        <v>0</v>
      </c>
      <c r="F316" s="32" t="n">
        <f aca="false">MAX(B316-D316-E316,0)</f>
        <v>0</v>
      </c>
      <c r="G316" s="33" t="n">
        <f aca="false">'Rechner &amp; Ergebnisse'!C9+INT((A316-1)/12)</f>
        <v>2051</v>
      </c>
      <c r="H316" s="34" t="b">
        <f aca="false">MOD(A316,12)&lt;&gt;0</f>
        <v>1</v>
      </c>
    </row>
    <row r="317" customFormat="false" ht="15" hidden="false" customHeight="true" outlineLevel="0" collapsed="false">
      <c r="A317" s="35" t="n">
        <v>316</v>
      </c>
      <c r="B317" s="36" t="n">
        <f aca="false">IF(F316&lt;=0,0,F316)</f>
        <v>0</v>
      </c>
      <c r="C317" s="36" t="n">
        <f aca="false">IF(B317&lt;=0,0,B317*('Rechner &amp; Ergebnisse'!C6/100)/12)</f>
        <v>0</v>
      </c>
      <c r="D317" s="36" t="n">
        <f aca="false">IF(B317&lt;=0,0,MIN('Rechner &amp; Ergebnisse'!C5*('Rechner &amp; Ergebnisse'!C6/100+'Rechner &amp; Ergebnisse'!C7/100)/12-C317,B317))</f>
        <v>0</v>
      </c>
      <c r="E317" s="37" t="n">
        <v>0</v>
      </c>
      <c r="F317" s="38" t="n">
        <f aca="false">MAX(B317-D317-E317,0)</f>
        <v>0</v>
      </c>
      <c r="G317" s="39" t="n">
        <f aca="false">'Rechner &amp; Ergebnisse'!C9+INT((A317-1)/12)</f>
        <v>2051</v>
      </c>
      <c r="H317" s="34" t="b">
        <f aca="false">MOD(A317,12)&lt;&gt;0</f>
        <v>1</v>
      </c>
    </row>
    <row r="318" customFormat="false" ht="15" hidden="false" customHeight="true" outlineLevel="0" collapsed="false">
      <c r="A318" s="29" t="n">
        <v>317</v>
      </c>
      <c r="B318" s="30" t="n">
        <f aca="false">IF(F317&lt;=0,0,F317)</f>
        <v>0</v>
      </c>
      <c r="C318" s="30" t="n">
        <f aca="false">IF(B318&lt;=0,0,B318*('Rechner &amp; Ergebnisse'!C6/100)/12)</f>
        <v>0</v>
      </c>
      <c r="D318" s="30" t="n">
        <f aca="false">IF(B318&lt;=0,0,MIN('Rechner &amp; Ergebnisse'!C5*('Rechner &amp; Ergebnisse'!C6/100+'Rechner &amp; Ergebnisse'!C7/100)/12-C318,B318))</f>
        <v>0</v>
      </c>
      <c r="E318" s="31" t="n">
        <v>0</v>
      </c>
      <c r="F318" s="32" t="n">
        <f aca="false">MAX(B318-D318-E318,0)</f>
        <v>0</v>
      </c>
      <c r="G318" s="33" t="n">
        <f aca="false">'Rechner &amp; Ergebnisse'!C9+INT((A318-1)/12)</f>
        <v>2051</v>
      </c>
      <c r="H318" s="34" t="b">
        <f aca="false">MOD(A318,12)&lt;&gt;0</f>
        <v>1</v>
      </c>
    </row>
    <row r="319" customFormat="false" ht="15" hidden="false" customHeight="true" outlineLevel="0" collapsed="false">
      <c r="A319" s="35" t="n">
        <v>318</v>
      </c>
      <c r="B319" s="36" t="n">
        <f aca="false">IF(F318&lt;=0,0,F318)</f>
        <v>0</v>
      </c>
      <c r="C319" s="36" t="n">
        <f aca="false">IF(B319&lt;=0,0,B319*('Rechner &amp; Ergebnisse'!C6/100)/12)</f>
        <v>0</v>
      </c>
      <c r="D319" s="36" t="n">
        <f aca="false">IF(B319&lt;=0,0,MIN('Rechner &amp; Ergebnisse'!C5*('Rechner &amp; Ergebnisse'!C6/100+'Rechner &amp; Ergebnisse'!C7/100)/12-C319,B319))</f>
        <v>0</v>
      </c>
      <c r="E319" s="37" t="n">
        <v>0</v>
      </c>
      <c r="F319" s="38" t="n">
        <f aca="false">MAX(B319-D319-E319,0)</f>
        <v>0</v>
      </c>
      <c r="G319" s="39" t="n">
        <f aca="false">'Rechner &amp; Ergebnisse'!C9+INT((A319-1)/12)</f>
        <v>2051</v>
      </c>
      <c r="H319" s="34" t="b">
        <f aca="false">MOD(A319,12)&lt;&gt;0</f>
        <v>1</v>
      </c>
    </row>
    <row r="320" customFormat="false" ht="15" hidden="false" customHeight="true" outlineLevel="0" collapsed="false">
      <c r="A320" s="29" t="n">
        <v>319</v>
      </c>
      <c r="B320" s="30" t="n">
        <f aca="false">IF(F319&lt;=0,0,F319)</f>
        <v>0</v>
      </c>
      <c r="C320" s="30" t="n">
        <f aca="false">IF(B320&lt;=0,0,B320*('Rechner &amp; Ergebnisse'!C6/100)/12)</f>
        <v>0</v>
      </c>
      <c r="D320" s="30" t="n">
        <f aca="false">IF(B320&lt;=0,0,MIN('Rechner &amp; Ergebnisse'!C5*('Rechner &amp; Ergebnisse'!C6/100+'Rechner &amp; Ergebnisse'!C7/100)/12-C320,B320))</f>
        <v>0</v>
      </c>
      <c r="E320" s="31" t="n">
        <v>0</v>
      </c>
      <c r="F320" s="32" t="n">
        <f aca="false">MAX(B320-D320-E320,0)</f>
        <v>0</v>
      </c>
      <c r="G320" s="33" t="n">
        <f aca="false">'Rechner &amp; Ergebnisse'!C9+INT((A320-1)/12)</f>
        <v>2051</v>
      </c>
      <c r="H320" s="34" t="b">
        <f aca="false">MOD(A320,12)&lt;&gt;0</f>
        <v>1</v>
      </c>
    </row>
    <row r="321" customFormat="false" ht="15" hidden="false" customHeight="true" outlineLevel="0" collapsed="false">
      <c r="A321" s="35" t="n">
        <v>320</v>
      </c>
      <c r="B321" s="36" t="n">
        <f aca="false">IF(F320&lt;=0,0,F320)</f>
        <v>0</v>
      </c>
      <c r="C321" s="36" t="n">
        <f aca="false">IF(B321&lt;=0,0,B321*('Rechner &amp; Ergebnisse'!C6/100)/12)</f>
        <v>0</v>
      </c>
      <c r="D321" s="36" t="n">
        <f aca="false">IF(B321&lt;=0,0,MIN('Rechner &amp; Ergebnisse'!C5*('Rechner &amp; Ergebnisse'!C6/100+'Rechner &amp; Ergebnisse'!C7/100)/12-C321,B321))</f>
        <v>0</v>
      </c>
      <c r="E321" s="37" t="n">
        <v>0</v>
      </c>
      <c r="F321" s="38" t="n">
        <f aca="false">MAX(B321-D321-E321,0)</f>
        <v>0</v>
      </c>
      <c r="G321" s="39" t="n">
        <f aca="false">'Rechner &amp; Ergebnisse'!C9+INT((A321-1)/12)</f>
        <v>2051</v>
      </c>
      <c r="H321" s="34" t="b">
        <f aca="false">MOD(A321,12)&lt;&gt;0</f>
        <v>1</v>
      </c>
    </row>
    <row r="322" customFormat="false" ht="15" hidden="false" customHeight="true" outlineLevel="0" collapsed="false">
      <c r="A322" s="29" t="n">
        <v>321</v>
      </c>
      <c r="B322" s="30" t="n">
        <f aca="false">IF(F321&lt;=0,0,F321)</f>
        <v>0</v>
      </c>
      <c r="C322" s="30" t="n">
        <f aca="false">IF(B322&lt;=0,0,B322*('Rechner &amp; Ergebnisse'!C6/100)/12)</f>
        <v>0</v>
      </c>
      <c r="D322" s="30" t="n">
        <f aca="false">IF(B322&lt;=0,0,MIN('Rechner &amp; Ergebnisse'!C5*('Rechner &amp; Ergebnisse'!C6/100+'Rechner &amp; Ergebnisse'!C7/100)/12-C322,B322))</f>
        <v>0</v>
      </c>
      <c r="E322" s="31" t="n">
        <v>0</v>
      </c>
      <c r="F322" s="32" t="n">
        <f aca="false">MAX(B322-D322-E322,0)</f>
        <v>0</v>
      </c>
      <c r="G322" s="33" t="n">
        <f aca="false">'Rechner &amp; Ergebnisse'!C9+INT((A322-1)/12)</f>
        <v>2051</v>
      </c>
      <c r="H322" s="34" t="b">
        <f aca="false">MOD(A322,12)&lt;&gt;0</f>
        <v>1</v>
      </c>
    </row>
    <row r="323" customFormat="false" ht="15" hidden="false" customHeight="true" outlineLevel="0" collapsed="false">
      <c r="A323" s="35" t="n">
        <v>322</v>
      </c>
      <c r="B323" s="36" t="n">
        <f aca="false">IF(F322&lt;=0,0,F322)</f>
        <v>0</v>
      </c>
      <c r="C323" s="36" t="n">
        <f aca="false">IF(B323&lt;=0,0,B323*('Rechner &amp; Ergebnisse'!C6/100)/12)</f>
        <v>0</v>
      </c>
      <c r="D323" s="36" t="n">
        <f aca="false">IF(B323&lt;=0,0,MIN('Rechner &amp; Ergebnisse'!C5*('Rechner &amp; Ergebnisse'!C6/100+'Rechner &amp; Ergebnisse'!C7/100)/12-C323,B323))</f>
        <v>0</v>
      </c>
      <c r="E323" s="37" t="n">
        <v>0</v>
      </c>
      <c r="F323" s="38" t="n">
        <f aca="false">MAX(B323-D323-E323,0)</f>
        <v>0</v>
      </c>
      <c r="G323" s="39" t="n">
        <f aca="false">'Rechner &amp; Ergebnisse'!C9+INT((A323-1)/12)</f>
        <v>2051</v>
      </c>
      <c r="H323" s="34" t="b">
        <f aca="false">MOD(A323,12)&lt;&gt;0</f>
        <v>1</v>
      </c>
    </row>
    <row r="324" customFormat="false" ht="15" hidden="false" customHeight="true" outlineLevel="0" collapsed="false">
      <c r="A324" s="29" t="n">
        <v>323</v>
      </c>
      <c r="B324" s="30" t="n">
        <f aca="false">IF(F323&lt;=0,0,F323)</f>
        <v>0</v>
      </c>
      <c r="C324" s="30" t="n">
        <f aca="false">IF(B324&lt;=0,0,B324*('Rechner &amp; Ergebnisse'!C6/100)/12)</f>
        <v>0</v>
      </c>
      <c r="D324" s="30" t="n">
        <f aca="false">IF(B324&lt;=0,0,MIN('Rechner &amp; Ergebnisse'!C5*('Rechner &amp; Ergebnisse'!C6/100+'Rechner &amp; Ergebnisse'!C7/100)/12-C324,B324))</f>
        <v>0</v>
      </c>
      <c r="E324" s="31" t="n">
        <v>0</v>
      </c>
      <c r="F324" s="32" t="n">
        <f aca="false">MAX(B324-D324-E324,0)</f>
        <v>0</v>
      </c>
      <c r="G324" s="33" t="n">
        <f aca="false">'Rechner &amp; Ergebnisse'!C9+INT((A324-1)/12)</f>
        <v>2051</v>
      </c>
      <c r="H324" s="34" t="b">
        <f aca="false">MOD(A324,12)&lt;&gt;0</f>
        <v>1</v>
      </c>
    </row>
    <row r="325" customFormat="false" ht="15" hidden="false" customHeight="true" outlineLevel="0" collapsed="false">
      <c r="A325" s="35" t="n">
        <v>324</v>
      </c>
      <c r="B325" s="36" t="n">
        <f aca="false">IF(F324&lt;=0,0,F324)</f>
        <v>0</v>
      </c>
      <c r="C325" s="36" t="n">
        <f aca="false">IF(B325&lt;=0,0,B325*('Rechner &amp; Ergebnisse'!C6/100)/12)</f>
        <v>0</v>
      </c>
      <c r="D325" s="36" t="n">
        <f aca="false">IF(B325&lt;=0,0,MIN('Rechner &amp; Ergebnisse'!C5*('Rechner &amp; Ergebnisse'!C6/100+'Rechner &amp; Ergebnisse'!C7/100)/12-C325,B325))</f>
        <v>0</v>
      </c>
      <c r="E325" s="40" t="n">
        <f aca="false">IF(B325&lt;=0,0,MIN('Rechner &amp; Ergebnisse'!C8,MAX(B325-D325,0)))</f>
        <v>0</v>
      </c>
      <c r="F325" s="38" t="n">
        <f aca="false">MAX(B325-D325-E325,0)</f>
        <v>0</v>
      </c>
      <c r="G325" s="39" t="n">
        <f aca="false">'Rechner &amp; Ergebnisse'!C9+INT((A325-1)/12)</f>
        <v>2051</v>
      </c>
      <c r="H325" s="34" t="b">
        <f aca="false">MOD(A325,12)&lt;&gt;0</f>
        <v>0</v>
      </c>
    </row>
    <row r="326" customFormat="false" ht="15" hidden="false" customHeight="true" outlineLevel="0" collapsed="false">
      <c r="A326" s="29" t="n">
        <v>325</v>
      </c>
      <c r="B326" s="30" t="n">
        <f aca="false">IF(F325&lt;=0,0,F325)</f>
        <v>0</v>
      </c>
      <c r="C326" s="30" t="n">
        <f aca="false">IF(B326&lt;=0,0,B326*('Rechner &amp; Ergebnisse'!C6/100)/12)</f>
        <v>0</v>
      </c>
      <c r="D326" s="30" t="n">
        <f aca="false">IF(B326&lt;=0,0,MIN('Rechner &amp; Ergebnisse'!C5*('Rechner &amp; Ergebnisse'!C6/100+'Rechner &amp; Ergebnisse'!C7/100)/12-C326,B326))</f>
        <v>0</v>
      </c>
      <c r="E326" s="31" t="n">
        <v>0</v>
      </c>
      <c r="F326" s="32" t="n">
        <f aca="false">MAX(B326-D326-E326,0)</f>
        <v>0</v>
      </c>
      <c r="G326" s="33" t="n">
        <f aca="false">'Rechner &amp; Ergebnisse'!C9+INT((A326-1)/12)</f>
        <v>2052</v>
      </c>
      <c r="H326" s="34" t="b">
        <f aca="false">MOD(A326,12)&lt;&gt;0</f>
        <v>1</v>
      </c>
    </row>
    <row r="327" customFormat="false" ht="15" hidden="false" customHeight="true" outlineLevel="0" collapsed="false">
      <c r="A327" s="35" t="n">
        <v>326</v>
      </c>
      <c r="B327" s="36" t="n">
        <f aca="false">IF(F326&lt;=0,0,F326)</f>
        <v>0</v>
      </c>
      <c r="C327" s="36" t="n">
        <f aca="false">IF(B327&lt;=0,0,B327*('Rechner &amp; Ergebnisse'!C6/100)/12)</f>
        <v>0</v>
      </c>
      <c r="D327" s="36" t="n">
        <f aca="false">IF(B327&lt;=0,0,MIN('Rechner &amp; Ergebnisse'!C5*('Rechner &amp; Ergebnisse'!C6/100+'Rechner &amp; Ergebnisse'!C7/100)/12-C327,B327))</f>
        <v>0</v>
      </c>
      <c r="E327" s="37" t="n">
        <v>0</v>
      </c>
      <c r="F327" s="38" t="n">
        <f aca="false">MAX(B327-D327-E327,0)</f>
        <v>0</v>
      </c>
      <c r="G327" s="39" t="n">
        <f aca="false">'Rechner &amp; Ergebnisse'!C9+INT((A327-1)/12)</f>
        <v>2052</v>
      </c>
      <c r="H327" s="34" t="b">
        <f aca="false">MOD(A327,12)&lt;&gt;0</f>
        <v>1</v>
      </c>
    </row>
    <row r="328" customFormat="false" ht="15" hidden="false" customHeight="true" outlineLevel="0" collapsed="false">
      <c r="A328" s="29" t="n">
        <v>327</v>
      </c>
      <c r="B328" s="30" t="n">
        <f aca="false">IF(F327&lt;=0,0,F327)</f>
        <v>0</v>
      </c>
      <c r="C328" s="30" t="n">
        <f aca="false">IF(B328&lt;=0,0,B328*('Rechner &amp; Ergebnisse'!C6/100)/12)</f>
        <v>0</v>
      </c>
      <c r="D328" s="30" t="n">
        <f aca="false">IF(B328&lt;=0,0,MIN('Rechner &amp; Ergebnisse'!C5*('Rechner &amp; Ergebnisse'!C6/100+'Rechner &amp; Ergebnisse'!C7/100)/12-C328,B328))</f>
        <v>0</v>
      </c>
      <c r="E328" s="31" t="n">
        <v>0</v>
      </c>
      <c r="F328" s="32" t="n">
        <f aca="false">MAX(B328-D328-E328,0)</f>
        <v>0</v>
      </c>
      <c r="G328" s="33" t="n">
        <f aca="false">'Rechner &amp; Ergebnisse'!C9+INT((A328-1)/12)</f>
        <v>2052</v>
      </c>
      <c r="H328" s="34" t="b">
        <f aca="false">MOD(A328,12)&lt;&gt;0</f>
        <v>1</v>
      </c>
    </row>
    <row r="329" customFormat="false" ht="15" hidden="false" customHeight="true" outlineLevel="0" collapsed="false">
      <c r="A329" s="35" t="n">
        <v>328</v>
      </c>
      <c r="B329" s="36" t="n">
        <f aca="false">IF(F328&lt;=0,0,F328)</f>
        <v>0</v>
      </c>
      <c r="C329" s="36" t="n">
        <f aca="false">IF(B329&lt;=0,0,B329*('Rechner &amp; Ergebnisse'!C6/100)/12)</f>
        <v>0</v>
      </c>
      <c r="D329" s="36" t="n">
        <f aca="false">IF(B329&lt;=0,0,MIN('Rechner &amp; Ergebnisse'!C5*('Rechner &amp; Ergebnisse'!C6/100+'Rechner &amp; Ergebnisse'!C7/100)/12-C329,B329))</f>
        <v>0</v>
      </c>
      <c r="E329" s="37" t="n">
        <v>0</v>
      </c>
      <c r="F329" s="38" t="n">
        <f aca="false">MAX(B329-D329-E329,0)</f>
        <v>0</v>
      </c>
      <c r="G329" s="39" t="n">
        <f aca="false">'Rechner &amp; Ergebnisse'!C9+INT((A329-1)/12)</f>
        <v>2052</v>
      </c>
      <c r="H329" s="34" t="b">
        <f aca="false">MOD(A329,12)&lt;&gt;0</f>
        <v>1</v>
      </c>
    </row>
    <row r="330" customFormat="false" ht="15" hidden="false" customHeight="true" outlineLevel="0" collapsed="false">
      <c r="A330" s="29" t="n">
        <v>329</v>
      </c>
      <c r="B330" s="30" t="n">
        <f aca="false">IF(F329&lt;=0,0,F329)</f>
        <v>0</v>
      </c>
      <c r="C330" s="30" t="n">
        <f aca="false">IF(B330&lt;=0,0,B330*('Rechner &amp; Ergebnisse'!C6/100)/12)</f>
        <v>0</v>
      </c>
      <c r="D330" s="30" t="n">
        <f aca="false">IF(B330&lt;=0,0,MIN('Rechner &amp; Ergebnisse'!C5*('Rechner &amp; Ergebnisse'!C6/100+'Rechner &amp; Ergebnisse'!C7/100)/12-C330,B330))</f>
        <v>0</v>
      </c>
      <c r="E330" s="31" t="n">
        <v>0</v>
      </c>
      <c r="F330" s="32" t="n">
        <f aca="false">MAX(B330-D330-E330,0)</f>
        <v>0</v>
      </c>
      <c r="G330" s="33" t="n">
        <f aca="false">'Rechner &amp; Ergebnisse'!C9+INT((A330-1)/12)</f>
        <v>2052</v>
      </c>
      <c r="H330" s="34" t="b">
        <f aca="false">MOD(A330,12)&lt;&gt;0</f>
        <v>1</v>
      </c>
    </row>
    <row r="331" customFormat="false" ht="15" hidden="false" customHeight="true" outlineLevel="0" collapsed="false">
      <c r="A331" s="35" t="n">
        <v>330</v>
      </c>
      <c r="B331" s="36" t="n">
        <f aca="false">IF(F330&lt;=0,0,F330)</f>
        <v>0</v>
      </c>
      <c r="C331" s="36" t="n">
        <f aca="false">IF(B331&lt;=0,0,B331*('Rechner &amp; Ergebnisse'!C6/100)/12)</f>
        <v>0</v>
      </c>
      <c r="D331" s="36" t="n">
        <f aca="false">IF(B331&lt;=0,0,MIN('Rechner &amp; Ergebnisse'!C5*('Rechner &amp; Ergebnisse'!C6/100+'Rechner &amp; Ergebnisse'!C7/100)/12-C331,B331))</f>
        <v>0</v>
      </c>
      <c r="E331" s="37" t="n">
        <v>0</v>
      </c>
      <c r="F331" s="38" t="n">
        <f aca="false">MAX(B331-D331-E331,0)</f>
        <v>0</v>
      </c>
      <c r="G331" s="39" t="n">
        <f aca="false">'Rechner &amp; Ergebnisse'!C9+INT((A331-1)/12)</f>
        <v>2052</v>
      </c>
      <c r="H331" s="34" t="b">
        <f aca="false">MOD(A331,12)&lt;&gt;0</f>
        <v>1</v>
      </c>
    </row>
    <row r="332" customFormat="false" ht="15" hidden="false" customHeight="true" outlineLevel="0" collapsed="false">
      <c r="A332" s="29" t="n">
        <v>331</v>
      </c>
      <c r="B332" s="30" t="n">
        <f aca="false">IF(F331&lt;=0,0,F331)</f>
        <v>0</v>
      </c>
      <c r="C332" s="30" t="n">
        <f aca="false">IF(B332&lt;=0,0,B332*('Rechner &amp; Ergebnisse'!C6/100)/12)</f>
        <v>0</v>
      </c>
      <c r="D332" s="30" t="n">
        <f aca="false">IF(B332&lt;=0,0,MIN('Rechner &amp; Ergebnisse'!C5*('Rechner &amp; Ergebnisse'!C6/100+'Rechner &amp; Ergebnisse'!C7/100)/12-C332,B332))</f>
        <v>0</v>
      </c>
      <c r="E332" s="31" t="n">
        <v>0</v>
      </c>
      <c r="F332" s="32" t="n">
        <f aca="false">MAX(B332-D332-E332,0)</f>
        <v>0</v>
      </c>
      <c r="G332" s="33" t="n">
        <f aca="false">'Rechner &amp; Ergebnisse'!C9+INT((A332-1)/12)</f>
        <v>2052</v>
      </c>
      <c r="H332" s="34" t="b">
        <f aca="false">MOD(A332,12)&lt;&gt;0</f>
        <v>1</v>
      </c>
    </row>
    <row r="333" customFormat="false" ht="15" hidden="false" customHeight="true" outlineLevel="0" collapsed="false">
      <c r="A333" s="35" t="n">
        <v>332</v>
      </c>
      <c r="B333" s="36" t="n">
        <f aca="false">IF(F332&lt;=0,0,F332)</f>
        <v>0</v>
      </c>
      <c r="C333" s="36" t="n">
        <f aca="false">IF(B333&lt;=0,0,B333*('Rechner &amp; Ergebnisse'!C6/100)/12)</f>
        <v>0</v>
      </c>
      <c r="D333" s="36" t="n">
        <f aca="false">IF(B333&lt;=0,0,MIN('Rechner &amp; Ergebnisse'!C5*('Rechner &amp; Ergebnisse'!C6/100+'Rechner &amp; Ergebnisse'!C7/100)/12-C333,B333))</f>
        <v>0</v>
      </c>
      <c r="E333" s="37" t="n">
        <v>0</v>
      </c>
      <c r="F333" s="38" t="n">
        <f aca="false">MAX(B333-D333-E333,0)</f>
        <v>0</v>
      </c>
      <c r="G333" s="39" t="n">
        <f aca="false">'Rechner &amp; Ergebnisse'!C9+INT((A333-1)/12)</f>
        <v>2052</v>
      </c>
      <c r="H333" s="34" t="b">
        <f aca="false">MOD(A333,12)&lt;&gt;0</f>
        <v>1</v>
      </c>
    </row>
    <row r="334" customFormat="false" ht="15" hidden="false" customHeight="true" outlineLevel="0" collapsed="false">
      <c r="A334" s="29" t="n">
        <v>333</v>
      </c>
      <c r="B334" s="30" t="n">
        <f aca="false">IF(F333&lt;=0,0,F333)</f>
        <v>0</v>
      </c>
      <c r="C334" s="30" t="n">
        <f aca="false">IF(B334&lt;=0,0,B334*('Rechner &amp; Ergebnisse'!C6/100)/12)</f>
        <v>0</v>
      </c>
      <c r="D334" s="30" t="n">
        <f aca="false">IF(B334&lt;=0,0,MIN('Rechner &amp; Ergebnisse'!C5*('Rechner &amp; Ergebnisse'!C6/100+'Rechner &amp; Ergebnisse'!C7/100)/12-C334,B334))</f>
        <v>0</v>
      </c>
      <c r="E334" s="31" t="n">
        <v>0</v>
      </c>
      <c r="F334" s="32" t="n">
        <f aca="false">MAX(B334-D334-E334,0)</f>
        <v>0</v>
      </c>
      <c r="G334" s="33" t="n">
        <f aca="false">'Rechner &amp; Ergebnisse'!C9+INT((A334-1)/12)</f>
        <v>2052</v>
      </c>
      <c r="H334" s="34" t="b">
        <f aca="false">MOD(A334,12)&lt;&gt;0</f>
        <v>1</v>
      </c>
    </row>
    <row r="335" customFormat="false" ht="15" hidden="false" customHeight="true" outlineLevel="0" collapsed="false">
      <c r="A335" s="35" t="n">
        <v>334</v>
      </c>
      <c r="B335" s="36" t="n">
        <f aca="false">IF(F334&lt;=0,0,F334)</f>
        <v>0</v>
      </c>
      <c r="C335" s="36" t="n">
        <f aca="false">IF(B335&lt;=0,0,B335*('Rechner &amp; Ergebnisse'!C6/100)/12)</f>
        <v>0</v>
      </c>
      <c r="D335" s="36" t="n">
        <f aca="false">IF(B335&lt;=0,0,MIN('Rechner &amp; Ergebnisse'!C5*('Rechner &amp; Ergebnisse'!C6/100+'Rechner &amp; Ergebnisse'!C7/100)/12-C335,B335))</f>
        <v>0</v>
      </c>
      <c r="E335" s="37" t="n">
        <v>0</v>
      </c>
      <c r="F335" s="38" t="n">
        <f aca="false">MAX(B335-D335-E335,0)</f>
        <v>0</v>
      </c>
      <c r="G335" s="39" t="n">
        <f aca="false">'Rechner &amp; Ergebnisse'!C9+INT((A335-1)/12)</f>
        <v>2052</v>
      </c>
      <c r="H335" s="34" t="b">
        <f aca="false">MOD(A335,12)&lt;&gt;0</f>
        <v>1</v>
      </c>
    </row>
    <row r="336" customFormat="false" ht="15" hidden="false" customHeight="true" outlineLevel="0" collapsed="false">
      <c r="A336" s="29" t="n">
        <v>335</v>
      </c>
      <c r="B336" s="30" t="n">
        <f aca="false">IF(F335&lt;=0,0,F335)</f>
        <v>0</v>
      </c>
      <c r="C336" s="30" t="n">
        <f aca="false">IF(B336&lt;=0,0,B336*('Rechner &amp; Ergebnisse'!C6/100)/12)</f>
        <v>0</v>
      </c>
      <c r="D336" s="30" t="n">
        <f aca="false">IF(B336&lt;=0,0,MIN('Rechner &amp; Ergebnisse'!C5*('Rechner &amp; Ergebnisse'!C6/100+'Rechner &amp; Ergebnisse'!C7/100)/12-C336,B336))</f>
        <v>0</v>
      </c>
      <c r="E336" s="31" t="n">
        <v>0</v>
      </c>
      <c r="F336" s="32" t="n">
        <f aca="false">MAX(B336-D336-E336,0)</f>
        <v>0</v>
      </c>
      <c r="G336" s="33" t="n">
        <f aca="false">'Rechner &amp; Ergebnisse'!C9+INT((A336-1)/12)</f>
        <v>2052</v>
      </c>
      <c r="H336" s="34" t="b">
        <f aca="false">MOD(A336,12)&lt;&gt;0</f>
        <v>1</v>
      </c>
    </row>
    <row r="337" customFormat="false" ht="15" hidden="false" customHeight="true" outlineLevel="0" collapsed="false">
      <c r="A337" s="35" t="n">
        <v>336</v>
      </c>
      <c r="B337" s="36" t="n">
        <f aca="false">IF(F336&lt;=0,0,F336)</f>
        <v>0</v>
      </c>
      <c r="C337" s="36" t="n">
        <f aca="false">IF(B337&lt;=0,0,B337*('Rechner &amp; Ergebnisse'!C6/100)/12)</f>
        <v>0</v>
      </c>
      <c r="D337" s="36" t="n">
        <f aca="false">IF(B337&lt;=0,0,MIN('Rechner &amp; Ergebnisse'!C5*('Rechner &amp; Ergebnisse'!C6/100+'Rechner &amp; Ergebnisse'!C7/100)/12-C337,B337))</f>
        <v>0</v>
      </c>
      <c r="E337" s="40" t="n">
        <f aca="false">IF(B337&lt;=0,0,MIN('Rechner &amp; Ergebnisse'!C8,MAX(B337-D337,0)))</f>
        <v>0</v>
      </c>
      <c r="F337" s="38" t="n">
        <f aca="false">MAX(B337-D337-E337,0)</f>
        <v>0</v>
      </c>
      <c r="G337" s="39" t="n">
        <f aca="false">'Rechner &amp; Ergebnisse'!C9+INT((A337-1)/12)</f>
        <v>2052</v>
      </c>
      <c r="H337" s="34" t="b">
        <f aca="false">MOD(A337,12)&lt;&gt;0</f>
        <v>0</v>
      </c>
    </row>
    <row r="338" customFormat="false" ht="15" hidden="false" customHeight="true" outlineLevel="0" collapsed="false">
      <c r="A338" s="29" t="n">
        <v>337</v>
      </c>
      <c r="B338" s="30" t="n">
        <f aca="false">IF(F337&lt;=0,0,F337)</f>
        <v>0</v>
      </c>
      <c r="C338" s="30" t="n">
        <f aca="false">IF(B338&lt;=0,0,B338*('Rechner &amp; Ergebnisse'!C6/100)/12)</f>
        <v>0</v>
      </c>
      <c r="D338" s="30" t="n">
        <f aca="false">IF(B338&lt;=0,0,MIN('Rechner &amp; Ergebnisse'!C5*('Rechner &amp; Ergebnisse'!C6/100+'Rechner &amp; Ergebnisse'!C7/100)/12-C338,B338))</f>
        <v>0</v>
      </c>
      <c r="E338" s="31" t="n">
        <v>0</v>
      </c>
      <c r="F338" s="32" t="n">
        <f aca="false">MAX(B338-D338-E338,0)</f>
        <v>0</v>
      </c>
      <c r="G338" s="33" t="n">
        <f aca="false">'Rechner &amp; Ergebnisse'!C9+INT((A338-1)/12)</f>
        <v>2053</v>
      </c>
      <c r="H338" s="34" t="b">
        <f aca="false">MOD(A338,12)&lt;&gt;0</f>
        <v>1</v>
      </c>
    </row>
    <row r="339" customFormat="false" ht="15" hidden="false" customHeight="true" outlineLevel="0" collapsed="false">
      <c r="A339" s="35" t="n">
        <v>338</v>
      </c>
      <c r="B339" s="36" t="n">
        <f aca="false">IF(F338&lt;=0,0,F338)</f>
        <v>0</v>
      </c>
      <c r="C339" s="36" t="n">
        <f aca="false">IF(B339&lt;=0,0,B339*('Rechner &amp; Ergebnisse'!C6/100)/12)</f>
        <v>0</v>
      </c>
      <c r="D339" s="36" t="n">
        <f aca="false">IF(B339&lt;=0,0,MIN('Rechner &amp; Ergebnisse'!C5*('Rechner &amp; Ergebnisse'!C6/100+'Rechner &amp; Ergebnisse'!C7/100)/12-C339,B339))</f>
        <v>0</v>
      </c>
      <c r="E339" s="37" t="n">
        <v>0</v>
      </c>
      <c r="F339" s="38" t="n">
        <f aca="false">MAX(B339-D339-E339,0)</f>
        <v>0</v>
      </c>
      <c r="G339" s="39" t="n">
        <f aca="false">'Rechner &amp; Ergebnisse'!C9+INT((A339-1)/12)</f>
        <v>2053</v>
      </c>
      <c r="H339" s="34" t="b">
        <f aca="false">MOD(A339,12)&lt;&gt;0</f>
        <v>1</v>
      </c>
    </row>
    <row r="340" customFormat="false" ht="15" hidden="false" customHeight="true" outlineLevel="0" collapsed="false">
      <c r="A340" s="29" t="n">
        <v>339</v>
      </c>
      <c r="B340" s="30" t="n">
        <f aca="false">IF(F339&lt;=0,0,F339)</f>
        <v>0</v>
      </c>
      <c r="C340" s="30" t="n">
        <f aca="false">IF(B340&lt;=0,0,B340*('Rechner &amp; Ergebnisse'!C6/100)/12)</f>
        <v>0</v>
      </c>
      <c r="D340" s="30" t="n">
        <f aca="false">IF(B340&lt;=0,0,MIN('Rechner &amp; Ergebnisse'!C5*('Rechner &amp; Ergebnisse'!C6/100+'Rechner &amp; Ergebnisse'!C7/100)/12-C340,B340))</f>
        <v>0</v>
      </c>
      <c r="E340" s="31" t="n">
        <v>0</v>
      </c>
      <c r="F340" s="32" t="n">
        <f aca="false">MAX(B340-D340-E340,0)</f>
        <v>0</v>
      </c>
      <c r="G340" s="33" t="n">
        <f aca="false">'Rechner &amp; Ergebnisse'!C9+INT((A340-1)/12)</f>
        <v>2053</v>
      </c>
      <c r="H340" s="34" t="b">
        <f aca="false">MOD(A340,12)&lt;&gt;0</f>
        <v>1</v>
      </c>
    </row>
    <row r="341" customFormat="false" ht="15" hidden="false" customHeight="true" outlineLevel="0" collapsed="false">
      <c r="A341" s="35" t="n">
        <v>340</v>
      </c>
      <c r="B341" s="36" t="n">
        <f aca="false">IF(F340&lt;=0,0,F340)</f>
        <v>0</v>
      </c>
      <c r="C341" s="36" t="n">
        <f aca="false">IF(B341&lt;=0,0,B341*('Rechner &amp; Ergebnisse'!C6/100)/12)</f>
        <v>0</v>
      </c>
      <c r="D341" s="36" t="n">
        <f aca="false">IF(B341&lt;=0,0,MIN('Rechner &amp; Ergebnisse'!C5*('Rechner &amp; Ergebnisse'!C6/100+'Rechner &amp; Ergebnisse'!C7/100)/12-C341,B341))</f>
        <v>0</v>
      </c>
      <c r="E341" s="37" t="n">
        <v>0</v>
      </c>
      <c r="F341" s="38" t="n">
        <f aca="false">MAX(B341-D341-E341,0)</f>
        <v>0</v>
      </c>
      <c r="G341" s="39" t="n">
        <f aca="false">'Rechner &amp; Ergebnisse'!C9+INT((A341-1)/12)</f>
        <v>2053</v>
      </c>
      <c r="H341" s="34" t="b">
        <f aca="false">MOD(A341,12)&lt;&gt;0</f>
        <v>1</v>
      </c>
    </row>
    <row r="342" customFormat="false" ht="15" hidden="false" customHeight="true" outlineLevel="0" collapsed="false">
      <c r="A342" s="29" t="n">
        <v>341</v>
      </c>
      <c r="B342" s="30" t="n">
        <f aca="false">IF(F341&lt;=0,0,F341)</f>
        <v>0</v>
      </c>
      <c r="C342" s="30" t="n">
        <f aca="false">IF(B342&lt;=0,0,B342*('Rechner &amp; Ergebnisse'!C6/100)/12)</f>
        <v>0</v>
      </c>
      <c r="D342" s="30" t="n">
        <f aca="false">IF(B342&lt;=0,0,MIN('Rechner &amp; Ergebnisse'!C5*('Rechner &amp; Ergebnisse'!C6/100+'Rechner &amp; Ergebnisse'!C7/100)/12-C342,B342))</f>
        <v>0</v>
      </c>
      <c r="E342" s="31" t="n">
        <v>0</v>
      </c>
      <c r="F342" s="32" t="n">
        <f aca="false">MAX(B342-D342-E342,0)</f>
        <v>0</v>
      </c>
      <c r="G342" s="33" t="n">
        <f aca="false">'Rechner &amp; Ergebnisse'!C9+INT((A342-1)/12)</f>
        <v>2053</v>
      </c>
      <c r="H342" s="34" t="b">
        <f aca="false">MOD(A342,12)&lt;&gt;0</f>
        <v>1</v>
      </c>
    </row>
    <row r="343" customFormat="false" ht="15" hidden="false" customHeight="true" outlineLevel="0" collapsed="false">
      <c r="A343" s="35" t="n">
        <v>342</v>
      </c>
      <c r="B343" s="36" t="n">
        <f aca="false">IF(F342&lt;=0,0,F342)</f>
        <v>0</v>
      </c>
      <c r="C343" s="36" t="n">
        <f aca="false">IF(B343&lt;=0,0,B343*('Rechner &amp; Ergebnisse'!C6/100)/12)</f>
        <v>0</v>
      </c>
      <c r="D343" s="36" t="n">
        <f aca="false">IF(B343&lt;=0,0,MIN('Rechner &amp; Ergebnisse'!C5*('Rechner &amp; Ergebnisse'!C6/100+'Rechner &amp; Ergebnisse'!C7/100)/12-C343,B343))</f>
        <v>0</v>
      </c>
      <c r="E343" s="37" t="n">
        <v>0</v>
      </c>
      <c r="F343" s="38" t="n">
        <f aca="false">MAX(B343-D343-E343,0)</f>
        <v>0</v>
      </c>
      <c r="G343" s="39" t="n">
        <f aca="false">'Rechner &amp; Ergebnisse'!C9+INT((A343-1)/12)</f>
        <v>2053</v>
      </c>
      <c r="H343" s="34" t="b">
        <f aca="false">MOD(A343,12)&lt;&gt;0</f>
        <v>1</v>
      </c>
    </row>
    <row r="344" customFormat="false" ht="15" hidden="false" customHeight="true" outlineLevel="0" collapsed="false">
      <c r="A344" s="29" t="n">
        <v>343</v>
      </c>
      <c r="B344" s="30" t="n">
        <f aca="false">IF(F343&lt;=0,0,F343)</f>
        <v>0</v>
      </c>
      <c r="C344" s="30" t="n">
        <f aca="false">IF(B344&lt;=0,0,B344*('Rechner &amp; Ergebnisse'!C6/100)/12)</f>
        <v>0</v>
      </c>
      <c r="D344" s="30" t="n">
        <f aca="false">IF(B344&lt;=0,0,MIN('Rechner &amp; Ergebnisse'!C5*('Rechner &amp; Ergebnisse'!C6/100+'Rechner &amp; Ergebnisse'!C7/100)/12-C344,B344))</f>
        <v>0</v>
      </c>
      <c r="E344" s="31" t="n">
        <v>0</v>
      </c>
      <c r="F344" s="32" t="n">
        <f aca="false">MAX(B344-D344-E344,0)</f>
        <v>0</v>
      </c>
      <c r="G344" s="33" t="n">
        <f aca="false">'Rechner &amp; Ergebnisse'!C9+INT((A344-1)/12)</f>
        <v>2053</v>
      </c>
      <c r="H344" s="34" t="b">
        <f aca="false">MOD(A344,12)&lt;&gt;0</f>
        <v>1</v>
      </c>
    </row>
    <row r="345" customFormat="false" ht="15" hidden="false" customHeight="true" outlineLevel="0" collapsed="false">
      <c r="A345" s="35" t="n">
        <v>344</v>
      </c>
      <c r="B345" s="36" t="n">
        <f aca="false">IF(F344&lt;=0,0,F344)</f>
        <v>0</v>
      </c>
      <c r="C345" s="36" t="n">
        <f aca="false">IF(B345&lt;=0,0,B345*('Rechner &amp; Ergebnisse'!C6/100)/12)</f>
        <v>0</v>
      </c>
      <c r="D345" s="36" t="n">
        <f aca="false">IF(B345&lt;=0,0,MIN('Rechner &amp; Ergebnisse'!C5*('Rechner &amp; Ergebnisse'!C6/100+'Rechner &amp; Ergebnisse'!C7/100)/12-C345,B345))</f>
        <v>0</v>
      </c>
      <c r="E345" s="37" t="n">
        <v>0</v>
      </c>
      <c r="F345" s="38" t="n">
        <f aca="false">MAX(B345-D345-E345,0)</f>
        <v>0</v>
      </c>
      <c r="G345" s="39" t="n">
        <f aca="false">'Rechner &amp; Ergebnisse'!C9+INT((A345-1)/12)</f>
        <v>2053</v>
      </c>
      <c r="H345" s="34" t="b">
        <f aca="false">MOD(A345,12)&lt;&gt;0</f>
        <v>1</v>
      </c>
    </row>
    <row r="346" customFormat="false" ht="15" hidden="false" customHeight="true" outlineLevel="0" collapsed="false">
      <c r="A346" s="29" t="n">
        <v>345</v>
      </c>
      <c r="B346" s="30" t="n">
        <f aca="false">IF(F345&lt;=0,0,F345)</f>
        <v>0</v>
      </c>
      <c r="C346" s="30" t="n">
        <f aca="false">IF(B346&lt;=0,0,B346*('Rechner &amp; Ergebnisse'!C6/100)/12)</f>
        <v>0</v>
      </c>
      <c r="D346" s="30" t="n">
        <f aca="false">IF(B346&lt;=0,0,MIN('Rechner &amp; Ergebnisse'!C5*('Rechner &amp; Ergebnisse'!C6/100+'Rechner &amp; Ergebnisse'!C7/100)/12-C346,B346))</f>
        <v>0</v>
      </c>
      <c r="E346" s="31" t="n">
        <v>0</v>
      </c>
      <c r="F346" s="32" t="n">
        <f aca="false">MAX(B346-D346-E346,0)</f>
        <v>0</v>
      </c>
      <c r="G346" s="33" t="n">
        <f aca="false">'Rechner &amp; Ergebnisse'!C9+INT((A346-1)/12)</f>
        <v>2053</v>
      </c>
      <c r="H346" s="34" t="b">
        <f aca="false">MOD(A346,12)&lt;&gt;0</f>
        <v>1</v>
      </c>
    </row>
    <row r="347" customFormat="false" ht="15" hidden="false" customHeight="true" outlineLevel="0" collapsed="false">
      <c r="A347" s="35" t="n">
        <v>346</v>
      </c>
      <c r="B347" s="36" t="n">
        <f aca="false">IF(F346&lt;=0,0,F346)</f>
        <v>0</v>
      </c>
      <c r="C347" s="36" t="n">
        <f aca="false">IF(B347&lt;=0,0,B347*('Rechner &amp; Ergebnisse'!C6/100)/12)</f>
        <v>0</v>
      </c>
      <c r="D347" s="36" t="n">
        <f aca="false">IF(B347&lt;=0,0,MIN('Rechner &amp; Ergebnisse'!C5*('Rechner &amp; Ergebnisse'!C6/100+'Rechner &amp; Ergebnisse'!C7/100)/12-C347,B347))</f>
        <v>0</v>
      </c>
      <c r="E347" s="37" t="n">
        <v>0</v>
      </c>
      <c r="F347" s="38" t="n">
        <f aca="false">MAX(B347-D347-E347,0)</f>
        <v>0</v>
      </c>
      <c r="G347" s="39" t="n">
        <f aca="false">'Rechner &amp; Ergebnisse'!C9+INT((A347-1)/12)</f>
        <v>2053</v>
      </c>
      <c r="H347" s="34" t="b">
        <f aca="false">MOD(A347,12)&lt;&gt;0</f>
        <v>1</v>
      </c>
    </row>
    <row r="348" customFormat="false" ht="15" hidden="false" customHeight="true" outlineLevel="0" collapsed="false">
      <c r="A348" s="29" t="n">
        <v>347</v>
      </c>
      <c r="B348" s="30" t="n">
        <f aca="false">IF(F347&lt;=0,0,F347)</f>
        <v>0</v>
      </c>
      <c r="C348" s="30" t="n">
        <f aca="false">IF(B348&lt;=0,0,B348*('Rechner &amp; Ergebnisse'!C6/100)/12)</f>
        <v>0</v>
      </c>
      <c r="D348" s="30" t="n">
        <f aca="false">IF(B348&lt;=0,0,MIN('Rechner &amp; Ergebnisse'!C5*('Rechner &amp; Ergebnisse'!C6/100+'Rechner &amp; Ergebnisse'!C7/100)/12-C348,B348))</f>
        <v>0</v>
      </c>
      <c r="E348" s="31" t="n">
        <v>0</v>
      </c>
      <c r="F348" s="32" t="n">
        <f aca="false">MAX(B348-D348-E348,0)</f>
        <v>0</v>
      </c>
      <c r="G348" s="33" t="n">
        <f aca="false">'Rechner &amp; Ergebnisse'!C9+INT((A348-1)/12)</f>
        <v>2053</v>
      </c>
      <c r="H348" s="34" t="b">
        <f aca="false">MOD(A348,12)&lt;&gt;0</f>
        <v>1</v>
      </c>
    </row>
    <row r="349" customFormat="false" ht="15" hidden="false" customHeight="true" outlineLevel="0" collapsed="false">
      <c r="A349" s="35" t="n">
        <v>348</v>
      </c>
      <c r="B349" s="36" t="n">
        <f aca="false">IF(F348&lt;=0,0,F348)</f>
        <v>0</v>
      </c>
      <c r="C349" s="36" t="n">
        <f aca="false">IF(B349&lt;=0,0,B349*('Rechner &amp; Ergebnisse'!C6/100)/12)</f>
        <v>0</v>
      </c>
      <c r="D349" s="36" t="n">
        <f aca="false">IF(B349&lt;=0,0,MIN('Rechner &amp; Ergebnisse'!C5*('Rechner &amp; Ergebnisse'!C6/100+'Rechner &amp; Ergebnisse'!C7/100)/12-C349,B349))</f>
        <v>0</v>
      </c>
      <c r="E349" s="40" t="n">
        <f aca="false">IF(B349&lt;=0,0,MIN('Rechner &amp; Ergebnisse'!C8,MAX(B349-D349,0)))</f>
        <v>0</v>
      </c>
      <c r="F349" s="38" t="n">
        <f aca="false">MAX(B349-D349-E349,0)</f>
        <v>0</v>
      </c>
      <c r="G349" s="39" t="n">
        <f aca="false">'Rechner &amp; Ergebnisse'!C9+INT((A349-1)/12)</f>
        <v>2053</v>
      </c>
      <c r="H349" s="34" t="b">
        <f aca="false">MOD(A349,12)&lt;&gt;0</f>
        <v>0</v>
      </c>
    </row>
    <row r="350" customFormat="false" ht="15" hidden="false" customHeight="true" outlineLevel="0" collapsed="false">
      <c r="A350" s="29" t="n">
        <v>349</v>
      </c>
      <c r="B350" s="30" t="n">
        <f aca="false">IF(F349&lt;=0,0,F349)</f>
        <v>0</v>
      </c>
      <c r="C350" s="30" t="n">
        <f aca="false">IF(B350&lt;=0,0,B350*('Rechner &amp; Ergebnisse'!C6/100)/12)</f>
        <v>0</v>
      </c>
      <c r="D350" s="30" t="n">
        <f aca="false">IF(B350&lt;=0,0,MIN('Rechner &amp; Ergebnisse'!C5*('Rechner &amp; Ergebnisse'!C6/100+'Rechner &amp; Ergebnisse'!C7/100)/12-C350,B350))</f>
        <v>0</v>
      </c>
      <c r="E350" s="31" t="n">
        <v>0</v>
      </c>
      <c r="F350" s="32" t="n">
        <f aca="false">MAX(B350-D350-E350,0)</f>
        <v>0</v>
      </c>
      <c r="G350" s="33" t="n">
        <f aca="false">'Rechner &amp; Ergebnisse'!C9+INT((A350-1)/12)</f>
        <v>2054</v>
      </c>
      <c r="H350" s="34" t="b">
        <f aca="false">MOD(A350,12)&lt;&gt;0</f>
        <v>1</v>
      </c>
    </row>
    <row r="351" customFormat="false" ht="15" hidden="false" customHeight="true" outlineLevel="0" collapsed="false">
      <c r="A351" s="35" t="n">
        <v>350</v>
      </c>
      <c r="B351" s="36" t="n">
        <f aca="false">IF(F350&lt;=0,0,F350)</f>
        <v>0</v>
      </c>
      <c r="C351" s="36" t="n">
        <f aca="false">IF(B351&lt;=0,0,B351*('Rechner &amp; Ergebnisse'!C6/100)/12)</f>
        <v>0</v>
      </c>
      <c r="D351" s="36" t="n">
        <f aca="false">IF(B351&lt;=0,0,MIN('Rechner &amp; Ergebnisse'!C5*('Rechner &amp; Ergebnisse'!C6/100+'Rechner &amp; Ergebnisse'!C7/100)/12-C351,B351))</f>
        <v>0</v>
      </c>
      <c r="E351" s="37" t="n">
        <v>0</v>
      </c>
      <c r="F351" s="38" t="n">
        <f aca="false">MAX(B351-D351-E351,0)</f>
        <v>0</v>
      </c>
      <c r="G351" s="39" t="n">
        <f aca="false">'Rechner &amp; Ergebnisse'!C9+INT((A351-1)/12)</f>
        <v>2054</v>
      </c>
      <c r="H351" s="34" t="b">
        <f aca="false">MOD(A351,12)&lt;&gt;0</f>
        <v>1</v>
      </c>
    </row>
    <row r="352" customFormat="false" ht="15" hidden="false" customHeight="true" outlineLevel="0" collapsed="false">
      <c r="A352" s="29" t="n">
        <v>351</v>
      </c>
      <c r="B352" s="30" t="n">
        <f aca="false">IF(F351&lt;=0,0,F351)</f>
        <v>0</v>
      </c>
      <c r="C352" s="30" t="n">
        <f aca="false">IF(B352&lt;=0,0,B352*('Rechner &amp; Ergebnisse'!C6/100)/12)</f>
        <v>0</v>
      </c>
      <c r="D352" s="30" t="n">
        <f aca="false">IF(B352&lt;=0,0,MIN('Rechner &amp; Ergebnisse'!C5*('Rechner &amp; Ergebnisse'!C6/100+'Rechner &amp; Ergebnisse'!C7/100)/12-C352,B352))</f>
        <v>0</v>
      </c>
      <c r="E352" s="31" t="n">
        <v>0</v>
      </c>
      <c r="F352" s="32" t="n">
        <f aca="false">MAX(B352-D352-E352,0)</f>
        <v>0</v>
      </c>
      <c r="G352" s="33" t="n">
        <f aca="false">'Rechner &amp; Ergebnisse'!C9+INT((A352-1)/12)</f>
        <v>2054</v>
      </c>
      <c r="H352" s="34" t="b">
        <f aca="false">MOD(A352,12)&lt;&gt;0</f>
        <v>1</v>
      </c>
    </row>
    <row r="353" customFormat="false" ht="15" hidden="false" customHeight="true" outlineLevel="0" collapsed="false">
      <c r="A353" s="35" t="n">
        <v>352</v>
      </c>
      <c r="B353" s="36" t="n">
        <f aca="false">IF(F352&lt;=0,0,F352)</f>
        <v>0</v>
      </c>
      <c r="C353" s="36" t="n">
        <f aca="false">IF(B353&lt;=0,0,B353*('Rechner &amp; Ergebnisse'!C6/100)/12)</f>
        <v>0</v>
      </c>
      <c r="D353" s="36" t="n">
        <f aca="false">IF(B353&lt;=0,0,MIN('Rechner &amp; Ergebnisse'!C5*('Rechner &amp; Ergebnisse'!C6/100+'Rechner &amp; Ergebnisse'!C7/100)/12-C353,B353))</f>
        <v>0</v>
      </c>
      <c r="E353" s="37" t="n">
        <v>0</v>
      </c>
      <c r="F353" s="38" t="n">
        <f aca="false">MAX(B353-D353-E353,0)</f>
        <v>0</v>
      </c>
      <c r="G353" s="39" t="n">
        <f aca="false">'Rechner &amp; Ergebnisse'!C9+INT((A353-1)/12)</f>
        <v>2054</v>
      </c>
      <c r="H353" s="34" t="b">
        <f aca="false">MOD(A353,12)&lt;&gt;0</f>
        <v>1</v>
      </c>
    </row>
    <row r="354" customFormat="false" ht="15" hidden="false" customHeight="true" outlineLevel="0" collapsed="false">
      <c r="A354" s="29" t="n">
        <v>353</v>
      </c>
      <c r="B354" s="30" t="n">
        <f aca="false">IF(F353&lt;=0,0,F353)</f>
        <v>0</v>
      </c>
      <c r="C354" s="30" t="n">
        <f aca="false">IF(B354&lt;=0,0,B354*('Rechner &amp; Ergebnisse'!C6/100)/12)</f>
        <v>0</v>
      </c>
      <c r="D354" s="30" t="n">
        <f aca="false">IF(B354&lt;=0,0,MIN('Rechner &amp; Ergebnisse'!C5*('Rechner &amp; Ergebnisse'!C6/100+'Rechner &amp; Ergebnisse'!C7/100)/12-C354,B354))</f>
        <v>0</v>
      </c>
      <c r="E354" s="31" t="n">
        <v>0</v>
      </c>
      <c r="F354" s="32" t="n">
        <f aca="false">MAX(B354-D354-E354,0)</f>
        <v>0</v>
      </c>
      <c r="G354" s="33" t="n">
        <f aca="false">'Rechner &amp; Ergebnisse'!C9+INT((A354-1)/12)</f>
        <v>2054</v>
      </c>
      <c r="H354" s="34" t="b">
        <f aca="false">MOD(A354,12)&lt;&gt;0</f>
        <v>1</v>
      </c>
    </row>
    <row r="355" customFormat="false" ht="15" hidden="false" customHeight="true" outlineLevel="0" collapsed="false">
      <c r="A355" s="35" t="n">
        <v>354</v>
      </c>
      <c r="B355" s="36" t="n">
        <f aca="false">IF(F354&lt;=0,0,F354)</f>
        <v>0</v>
      </c>
      <c r="C355" s="36" t="n">
        <f aca="false">IF(B355&lt;=0,0,B355*('Rechner &amp; Ergebnisse'!C6/100)/12)</f>
        <v>0</v>
      </c>
      <c r="D355" s="36" t="n">
        <f aca="false">IF(B355&lt;=0,0,MIN('Rechner &amp; Ergebnisse'!C5*('Rechner &amp; Ergebnisse'!C6/100+'Rechner &amp; Ergebnisse'!C7/100)/12-C355,B355))</f>
        <v>0</v>
      </c>
      <c r="E355" s="37" t="n">
        <v>0</v>
      </c>
      <c r="F355" s="38" t="n">
        <f aca="false">MAX(B355-D355-E355,0)</f>
        <v>0</v>
      </c>
      <c r="G355" s="39" t="n">
        <f aca="false">'Rechner &amp; Ergebnisse'!C9+INT((A355-1)/12)</f>
        <v>2054</v>
      </c>
      <c r="H355" s="34" t="b">
        <f aca="false">MOD(A355,12)&lt;&gt;0</f>
        <v>1</v>
      </c>
    </row>
    <row r="356" customFormat="false" ht="15" hidden="false" customHeight="true" outlineLevel="0" collapsed="false">
      <c r="A356" s="29" t="n">
        <v>355</v>
      </c>
      <c r="B356" s="30" t="n">
        <f aca="false">IF(F355&lt;=0,0,F355)</f>
        <v>0</v>
      </c>
      <c r="C356" s="30" t="n">
        <f aca="false">IF(B356&lt;=0,0,B356*('Rechner &amp; Ergebnisse'!C6/100)/12)</f>
        <v>0</v>
      </c>
      <c r="D356" s="30" t="n">
        <f aca="false">IF(B356&lt;=0,0,MIN('Rechner &amp; Ergebnisse'!C5*('Rechner &amp; Ergebnisse'!C6/100+'Rechner &amp; Ergebnisse'!C7/100)/12-C356,B356))</f>
        <v>0</v>
      </c>
      <c r="E356" s="31" t="n">
        <v>0</v>
      </c>
      <c r="F356" s="32" t="n">
        <f aca="false">MAX(B356-D356-E356,0)</f>
        <v>0</v>
      </c>
      <c r="G356" s="33" t="n">
        <f aca="false">'Rechner &amp; Ergebnisse'!C9+INT((A356-1)/12)</f>
        <v>2054</v>
      </c>
      <c r="H356" s="34" t="b">
        <f aca="false">MOD(A356,12)&lt;&gt;0</f>
        <v>1</v>
      </c>
    </row>
    <row r="357" customFormat="false" ht="15" hidden="false" customHeight="true" outlineLevel="0" collapsed="false">
      <c r="A357" s="35" t="n">
        <v>356</v>
      </c>
      <c r="B357" s="36" t="n">
        <f aca="false">IF(F356&lt;=0,0,F356)</f>
        <v>0</v>
      </c>
      <c r="C357" s="36" t="n">
        <f aca="false">IF(B357&lt;=0,0,B357*('Rechner &amp; Ergebnisse'!C6/100)/12)</f>
        <v>0</v>
      </c>
      <c r="D357" s="36" t="n">
        <f aca="false">IF(B357&lt;=0,0,MIN('Rechner &amp; Ergebnisse'!C5*('Rechner &amp; Ergebnisse'!C6/100+'Rechner &amp; Ergebnisse'!C7/100)/12-C357,B357))</f>
        <v>0</v>
      </c>
      <c r="E357" s="37" t="n">
        <v>0</v>
      </c>
      <c r="F357" s="38" t="n">
        <f aca="false">MAX(B357-D357-E357,0)</f>
        <v>0</v>
      </c>
      <c r="G357" s="39" t="n">
        <f aca="false">'Rechner &amp; Ergebnisse'!C9+INT((A357-1)/12)</f>
        <v>2054</v>
      </c>
      <c r="H357" s="34" t="b">
        <f aca="false">MOD(A357,12)&lt;&gt;0</f>
        <v>1</v>
      </c>
    </row>
    <row r="358" customFormat="false" ht="15" hidden="false" customHeight="true" outlineLevel="0" collapsed="false">
      <c r="A358" s="29" t="n">
        <v>357</v>
      </c>
      <c r="B358" s="30" t="n">
        <f aca="false">IF(F357&lt;=0,0,F357)</f>
        <v>0</v>
      </c>
      <c r="C358" s="30" t="n">
        <f aca="false">IF(B358&lt;=0,0,B358*('Rechner &amp; Ergebnisse'!C6/100)/12)</f>
        <v>0</v>
      </c>
      <c r="D358" s="30" t="n">
        <f aca="false">IF(B358&lt;=0,0,MIN('Rechner &amp; Ergebnisse'!C5*('Rechner &amp; Ergebnisse'!C6/100+'Rechner &amp; Ergebnisse'!C7/100)/12-C358,B358))</f>
        <v>0</v>
      </c>
      <c r="E358" s="31" t="n">
        <v>0</v>
      </c>
      <c r="F358" s="32" t="n">
        <f aca="false">MAX(B358-D358-E358,0)</f>
        <v>0</v>
      </c>
      <c r="G358" s="33" t="n">
        <f aca="false">'Rechner &amp; Ergebnisse'!C9+INT((A358-1)/12)</f>
        <v>2054</v>
      </c>
      <c r="H358" s="34" t="b">
        <f aca="false">MOD(A358,12)&lt;&gt;0</f>
        <v>1</v>
      </c>
    </row>
    <row r="359" customFormat="false" ht="15" hidden="false" customHeight="true" outlineLevel="0" collapsed="false">
      <c r="A359" s="35" t="n">
        <v>358</v>
      </c>
      <c r="B359" s="36" t="n">
        <f aca="false">IF(F358&lt;=0,0,F358)</f>
        <v>0</v>
      </c>
      <c r="C359" s="36" t="n">
        <f aca="false">IF(B359&lt;=0,0,B359*('Rechner &amp; Ergebnisse'!C6/100)/12)</f>
        <v>0</v>
      </c>
      <c r="D359" s="36" t="n">
        <f aca="false">IF(B359&lt;=0,0,MIN('Rechner &amp; Ergebnisse'!C5*('Rechner &amp; Ergebnisse'!C6/100+'Rechner &amp; Ergebnisse'!C7/100)/12-C359,B359))</f>
        <v>0</v>
      </c>
      <c r="E359" s="37" t="n">
        <v>0</v>
      </c>
      <c r="F359" s="38" t="n">
        <f aca="false">MAX(B359-D359-E359,0)</f>
        <v>0</v>
      </c>
      <c r="G359" s="39" t="n">
        <f aca="false">'Rechner &amp; Ergebnisse'!C9+INT((A359-1)/12)</f>
        <v>2054</v>
      </c>
      <c r="H359" s="34" t="b">
        <f aca="false">MOD(A359,12)&lt;&gt;0</f>
        <v>1</v>
      </c>
    </row>
    <row r="360" customFormat="false" ht="15" hidden="false" customHeight="true" outlineLevel="0" collapsed="false">
      <c r="A360" s="29" t="n">
        <v>359</v>
      </c>
      <c r="B360" s="30" t="n">
        <f aca="false">IF(F359&lt;=0,0,F359)</f>
        <v>0</v>
      </c>
      <c r="C360" s="30" t="n">
        <f aca="false">IF(B360&lt;=0,0,B360*('Rechner &amp; Ergebnisse'!C6/100)/12)</f>
        <v>0</v>
      </c>
      <c r="D360" s="30" t="n">
        <f aca="false">IF(B360&lt;=0,0,MIN('Rechner &amp; Ergebnisse'!C5*('Rechner &amp; Ergebnisse'!C6/100+'Rechner &amp; Ergebnisse'!C7/100)/12-C360,B360))</f>
        <v>0</v>
      </c>
      <c r="E360" s="31" t="n">
        <v>0</v>
      </c>
      <c r="F360" s="32" t="n">
        <f aca="false">MAX(B360-D360-E360,0)</f>
        <v>0</v>
      </c>
      <c r="G360" s="33" t="n">
        <f aca="false">'Rechner &amp; Ergebnisse'!C9+INT((A360-1)/12)</f>
        <v>2054</v>
      </c>
      <c r="H360" s="34" t="b">
        <f aca="false">MOD(A360,12)&lt;&gt;0</f>
        <v>1</v>
      </c>
    </row>
    <row r="361" customFormat="false" ht="15" hidden="false" customHeight="true" outlineLevel="0" collapsed="false">
      <c r="A361" s="35" t="n">
        <v>360</v>
      </c>
      <c r="B361" s="36" t="n">
        <f aca="false">IF(F360&lt;=0,0,F360)</f>
        <v>0</v>
      </c>
      <c r="C361" s="36" t="n">
        <f aca="false">IF(B361&lt;=0,0,B361*('Rechner &amp; Ergebnisse'!C6/100)/12)</f>
        <v>0</v>
      </c>
      <c r="D361" s="36" t="n">
        <f aca="false">IF(B361&lt;=0,0,MIN('Rechner &amp; Ergebnisse'!C5*('Rechner &amp; Ergebnisse'!C6/100+'Rechner &amp; Ergebnisse'!C7/100)/12-C361,B361))</f>
        <v>0</v>
      </c>
      <c r="E361" s="40" t="n">
        <f aca="false">IF(B361&lt;=0,0,MIN('Rechner &amp; Ergebnisse'!C8,MAX(B361-D361,0)))</f>
        <v>0</v>
      </c>
      <c r="F361" s="38" t="n">
        <f aca="false">MAX(B361-D361-E361,0)</f>
        <v>0</v>
      </c>
      <c r="G361" s="39" t="n">
        <f aca="false">'Rechner &amp; Ergebnisse'!C9+INT((A361-1)/12)</f>
        <v>2054</v>
      </c>
      <c r="H361" s="34" t="b">
        <f aca="false">MOD(A361,12)&lt;&gt;0</f>
        <v>0</v>
      </c>
    </row>
    <row r="362" customFormat="false" ht="15" hidden="false" customHeight="true" outlineLevel="0" collapsed="false">
      <c r="A362" s="29" t="n">
        <v>361</v>
      </c>
      <c r="B362" s="30" t="n">
        <f aca="false">IF(F361&lt;=0,0,F361)</f>
        <v>0</v>
      </c>
      <c r="C362" s="30" t="n">
        <f aca="false">IF(B362&lt;=0,0,B362*('Rechner &amp; Ergebnisse'!C6/100)/12)</f>
        <v>0</v>
      </c>
      <c r="D362" s="30" t="n">
        <f aca="false">IF(B362&lt;=0,0,MIN('Rechner &amp; Ergebnisse'!C5*('Rechner &amp; Ergebnisse'!C6/100+'Rechner &amp; Ergebnisse'!C7/100)/12-C362,B362))</f>
        <v>0</v>
      </c>
      <c r="E362" s="31" t="n">
        <v>0</v>
      </c>
      <c r="F362" s="32" t="n">
        <f aca="false">MAX(B362-D362-E362,0)</f>
        <v>0</v>
      </c>
      <c r="G362" s="33" t="n">
        <f aca="false">'Rechner &amp; Ergebnisse'!C9+INT((A362-1)/12)</f>
        <v>2055</v>
      </c>
      <c r="H362" s="34" t="b">
        <f aca="false">MOD(A362,12)&lt;&gt;0</f>
        <v>1</v>
      </c>
    </row>
    <row r="363" customFormat="false" ht="15" hidden="false" customHeight="true" outlineLevel="0" collapsed="false">
      <c r="A363" s="35" t="n">
        <v>362</v>
      </c>
      <c r="B363" s="36" t="n">
        <f aca="false">IF(F362&lt;=0,0,F362)</f>
        <v>0</v>
      </c>
      <c r="C363" s="36" t="n">
        <f aca="false">IF(B363&lt;=0,0,B363*('Rechner &amp; Ergebnisse'!C6/100)/12)</f>
        <v>0</v>
      </c>
      <c r="D363" s="36" t="n">
        <f aca="false">IF(B363&lt;=0,0,MIN('Rechner &amp; Ergebnisse'!C5*('Rechner &amp; Ergebnisse'!C6/100+'Rechner &amp; Ergebnisse'!C7/100)/12-C363,B363))</f>
        <v>0</v>
      </c>
      <c r="E363" s="37" t="n">
        <v>0</v>
      </c>
      <c r="F363" s="38" t="n">
        <f aca="false">MAX(B363-D363-E363,0)</f>
        <v>0</v>
      </c>
      <c r="G363" s="39" t="n">
        <f aca="false">'Rechner &amp; Ergebnisse'!C9+INT((A363-1)/12)</f>
        <v>2055</v>
      </c>
      <c r="H363" s="34" t="b">
        <f aca="false">MOD(A363,12)&lt;&gt;0</f>
        <v>1</v>
      </c>
    </row>
    <row r="364" customFormat="false" ht="15" hidden="false" customHeight="true" outlineLevel="0" collapsed="false">
      <c r="A364" s="29" t="n">
        <v>363</v>
      </c>
      <c r="B364" s="30" t="n">
        <f aca="false">IF(F363&lt;=0,0,F363)</f>
        <v>0</v>
      </c>
      <c r="C364" s="30" t="n">
        <f aca="false">IF(B364&lt;=0,0,B364*('Rechner &amp; Ergebnisse'!C6/100)/12)</f>
        <v>0</v>
      </c>
      <c r="D364" s="30" t="n">
        <f aca="false">IF(B364&lt;=0,0,MIN('Rechner &amp; Ergebnisse'!C5*('Rechner &amp; Ergebnisse'!C6/100+'Rechner &amp; Ergebnisse'!C7/100)/12-C364,B364))</f>
        <v>0</v>
      </c>
      <c r="E364" s="31" t="n">
        <v>0</v>
      </c>
      <c r="F364" s="32" t="n">
        <f aca="false">MAX(B364-D364-E364,0)</f>
        <v>0</v>
      </c>
      <c r="G364" s="33" t="n">
        <f aca="false">'Rechner &amp; Ergebnisse'!C9+INT((A364-1)/12)</f>
        <v>2055</v>
      </c>
      <c r="H364" s="34" t="b">
        <f aca="false">MOD(A364,12)&lt;&gt;0</f>
        <v>1</v>
      </c>
    </row>
    <row r="365" customFormat="false" ht="15" hidden="false" customHeight="true" outlineLevel="0" collapsed="false">
      <c r="A365" s="35" t="n">
        <v>364</v>
      </c>
      <c r="B365" s="36" t="n">
        <f aca="false">IF(F364&lt;=0,0,F364)</f>
        <v>0</v>
      </c>
      <c r="C365" s="36" t="n">
        <f aca="false">IF(B365&lt;=0,0,B365*('Rechner &amp; Ergebnisse'!C6/100)/12)</f>
        <v>0</v>
      </c>
      <c r="D365" s="36" t="n">
        <f aca="false">IF(B365&lt;=0,0,MIN('Rechner &amp; Ergebnisse'!C5*('Rechner &amp; Ergebnisse'!C6/100+'Rechner &amp; Ergebnisse'!C7/100)/12-C365,B365))</f>
        <v>0</v>
      </c>
      <c r="E365" s="37" t="n">
        <v>0</v>
      </c>
      <c r="F365" s="38" t="n">
        <f aca="false">MAX(B365-D365-E365,0)</f>
        <v>0</v>
      </c>
      <c r="G365" s="39" t="n">
        <f aca="false">'Rechner &amp; Ergebnisse'!C9+INT((A365-1)/12)</f>
        <v>2055</v>
      </c>
      <c r="H365" s="34" t="b">
        <f aca="false">MOD(A365,12)&lt;&gt;0</f>
        <v>1</v>
      </c>
    </row>
    <row r="366" customFormat="false" ht="15" hidden="false" customHeight="true" outlineLevel="0" collapsed="false">
      <c r="A366" s="29" t="n">
        <v>365</v>
      </c>
      <c r="B366" s="30" t="n">
        <f aca="false">IF(F365&lt;=0,0,F365)</f>
        <v>0</v>
      </c>
      <c r="C366" s="30" t="n">
        <f aca="false">IF(B366&lt;=0,0,B366*('Rechner &amp; Ergebnisse'!C6/100)/12)</f>
        <v>0</v>
      </c>
      <c r="D366" s="30" t="n">
        <f aca="false">IF(B366&lt;=0,0,MIN('Rechner &amp; Ergebnisse'!C5*('Rechner &amp; Ergebnisse'!C6/100+'Rechner &amp; Ergebnisse'!C7/100)/12-C366,B366))</f>
        <v>0</v>
      </c>
      <c r="E366" s="31" t="n">
        <v>0</v>
      </c>
      <c r="F366" s="32" t="n">
        <f aca="false">MAX(B366-D366-E366,0)</f>
        <v>0</v>
      </c>
      <c r="G366" s="33" t="n">
        <f aca="false">'Rechner &amp; Ergebnisse'!C9+INT((A366-1)/12)</f>
        <v>2055</v>
      </c>
      <c r="H366" s="34" t="b">
        <f aca="false">MOD(A366,12)&lt;&gt;0</f>
        <v>1</v>
      </c>
    </row>
    <row r="367" customFormat="false" ht="15" hidden="false" customHeight="true" outlineLevel="0" collapsed="false">
      <c r="A367" s="35" t="n">
        <v>366</v>
      </c>
      <c r="B367" s="36" t="n">
        <f aca="false">IF(F366&lt;=0,0,F366)</f>
        <v>0</v>
      </c>
      <c r="C367" s="36" t="n">
        <f aca="false">IF(B367&lt;=0,0,B367*('Rechner &amp; Ergebnisse'!C6/100)/12)</f>
        <v>0</v>
      </c>
      <c r="D367" s="36" t="n">
        <f aca="false">IF(B367&lt;=0,0,MIN('Rechner &amp; Ergebnisse'!C5*('Rechner &amp; Ergebnisse'!C6/100+'Rechner &amp; Ergebnisse'!C7/100)/12-C367,B367))</f>
        <v>0</v>
      </c>
      <c r="E367" s="37" t="n">
        <v>0</v>
      </c>
      <c r="F367" s="38" t="n">
        <f aca="false">MAX(B367-D367-E367,0)</f>
        <v>0</v>
      </c>
      <c r="G367" s="39" t="n">
        <f aca="false">'Rechner &amp; Ergebnisse'!C9+INT((A367-1)/12)</f>
        <v>2055</v>
      </c>
      <c r="H367" s="34" t="b">
        <f aca="false">MOD(A367,12)&lt;&gt;0</f>
        <v>1</v>
      </c>
    </row>
    <row r="368" customFormat="false" ht="15" hidden="false" customHeight="true" outlineLevel="0" collapsed="false">
      <c r="A368" s="29" t="n">
        <v>367</v>
      </c>
      <c r="B368" s="30" t="n">
        <f aca="false">IF(F367&lt;=0,0,F367)</f>
        <v>0</v>
      </c>
      <c r="C368" s="30" t="n">
        <f aca="false">IF(B368&lt;=0,0,B368*('Rechner &amp; Ergebnisse'!C6/100)/12)</f>
        <v>0</v>
      </c>
      <c r="D368" s="30" t="n">
        <f aca="false">IF(B368&lt;=0,0,MIN('Rechner &amp; Ergebnisse'!C5*('Rechner &amp; Ergebnisse'!C6/100+'Rechner &amp; Ergebnisse'!C7/100)/12-C368,B368))</f>
        <v>0</v>
      </c>
      <c r="E368" s="31" t="n">
        <v>0</v>
      </c>
      <c r="F368" s="32" t="n">
        <f aca="false">MAX(B368-D368-E368,0)</f>
        <v>0</v>
      </c>
      <c r="G368" s="33" t="n">
        <f aca="false">'Rechner &amp; Ergebnisse'!C9+INT((A368-1)/12)</f>
        <v>2055</v>
      </c>
      <c r="H368" s="34" t="b">
        <f aca="false">MOD(A368,12)&lt;&gt;0</f>
        <v>1</v>
      </c>
    </row>
    <row r="369" customFormat="false" ht="15" hidden="false" customHeight="true" outlineLevel="0" collapsed="false">
      <c r="A369" s="35" t="n">
        <v>368</v>
      </c>
      <c r="B369" s="36" t="n">
        <f aca="false">IF(F368&lt;=0,0,F368)</f>
        <v>0</v>
      </c>
      <c r="C369" s="36" t="n">
        <f aca="false">IF(B369&lt;=0,0,B369*('Rechner &amp; Ergebnisse'!C6/100)/12)</f>
        <v>0</v>
      </c>
      <c r="D369" s="36" t="n">
        <f aca="false">IF(B369&lt;=0,0,MIN('Rechner &amp; Ergebnisse'!C5*('Rechner &amp; Ergebnisse'!C6/100+'Rechner &amp; Ergebnisse'!C7/100)/12-C369,B369))</f>
        <v>0</v>
      </c>
      <c r="E369" s="37" t="n">
        <v>0</v>
      </c>
      <c r="F369" s="38" t="n">
        <f aca="false">MAX(B369-D369-E369,0)</f>
        <v>0</v>
      </c>
      <c r="G369" s="39" t="n">
        <f aca="false">'Rechner &amp; Ergebnisse'!C9+INT((A369-1)/12)</f>
        <v>2055</v>
      </c>
      <c r="H369" s="34" t="b">
        <f aca="false">MOD(A369,12)&lt;&gt;0</f>
        <v>1</v>
      </c>
    </row>
    <row r="370" customFormat="false" ht="15" hidden="false" customHeight="true" outlineLevel="0" collapsed="false">
      <c r="A370" s="29" t="n">
        <v>369</v>
      </c>
      <c r="B370" s="30" t="n">
        <f aca="false">IF(F369&lt;=0,0,F369)</f>
        <v>0</v>
      </c>
      <c r="C370" s="30" t="n">
        <f aca="false">IF(B370&lt;=0,0,B370*('Rechner &amp; Ergebnisse'!C6/100)/12)</f>
        <v>0</v>
      </c>
      <c r="D370" s="30" t="n">
        <f aca="false">IF(B370&lt;=0,0,MIN('Rechner &amp; Ergebnisse'!C5*('Rechner &amp; Ergebnisse'!C6/100+'Rechner &amp; Ergebnisse'!C7/100)/12-C370,B370))</f>
        <v>0</v>
      </c>
      <c r="E370" s="31" t="n">
        <v>0</v>
      </c>
      <c r="F370" s="32" t="n">
        <f aca="false">MAX(B370-D370-E370,0)</f>
        <v>0</v>
      </c>
      <c r="G370" s="33" t="n">
        <f aca="false">'Rechner &amp; Ergebnisse'!C9+INT((A370-1)/12)</f>
        <v>2055</v>
      </c>
      <c r="H370" s="34" t="b">
        <f aca="false">MOD(A370,12)&lt;&gt;0</f>
        <v>1</v>
      </c>
    </row>
    <row r="371" customFormat="false" ht="15" hidden="false" customHeight="true" outlineLevel="0" collapsed="false">
      <c r="A371" s="35" t="n">
        <v>370</v>
      </c>
      <c r="B371" s="36" t="n">
        <f aca="false">IF(F370&lt;=0,0,F370)</f>
        <v>0</v>
      </c>
      <c r="C371" s="36" t="n">
        <f aca="false">IF(B371&lt;=0,0,B371*('Rechner &amp; Ergebnisse'!C6/100)/12)</f>
        <v>0</v>
      </c>
      <c r="D371" s="36" t="n">
        <f aca="false">IF(B371&lt;=0,0,MIN('Rechner &amp; Ergebnisse'!C5*('Rechner &amp; Ergebnisse'!C6/100+'Rechner &amp; Ergebnisse'!C7/100)/12-C371,B371))</f>
        <v>0</v>
      </c>
      <c r="E371" s="37" t="n">
        <v>0</v>
      </c>
      <c r="F371" s="38" t="n">
        <f aca="false">MAX(B371-D371-E371,0)</f>
        <v>0</v>
      </c>
      <c r="G371" s="39" t="n">
        <f aca="false">'Rechner &amp; Ergebnisse'!C9+INT((A371-1)/12)</f>
        <v>2055</v>
      </c>
      <c r="H371" s="34" t="b">
        <f aca="false">MOD(A371,12)&lt;&gt;0</f>
        <v>1</v>
      </c>
    </row>
    <row r="372" customFormat="false" ht="15" hidden="false" customHeight="true" outlineLevel="0" collapsed="false">
      <c r="A372" s="29" t="n">
        <v>371</v>
      </c>
      <c r="B372" s="30" t="n">
        <f aca="false">IF(F371&lt;=0,0,F371)</f>
        <v>0</v>
      </c>
      <c r="C372" s="30" t="n">
        <f aca="false">IF(B372&lt;=0,0,B372*('Rechner &amp; Ergebnisse'!C6/100)/12)</f>
        <v>0</v>
      </c>
      <c r="D372" s="30" t="n">
        <f aca="false">IF(B372&lt;=0,0,MIN('Rechner &amp; Ergebnisse'!C5*('Rechner &amp; Ergebnisse'!C6/100+'Rechner &amp; Ergebnisse'!C7/100)/12-C372,B372))</f>
        <v>0</v>
      </c>
      <c r="E372" s="31" t="n">
        <v>0</v>
      </c>
      <c r="F372" s="32" t="n">
        <f aca="false">MAX(B372-D372-E372,0)</f>
        <v>0</v>
      </c>
      <c r="G372" s="33" t="n">
        <f aca="false">'Rechner &amp; Ergebnisse'!C9+INT((A372-1)/12)</f>
        <v>2055</v>
      </c>
      <c r="H372" s="34" t="b">
        <f aca="false">MOD(A372,12)&lt;&gt;0</f>
        <v>1</v>
      </c>
    </row>
    <row r="373" customFormat="false" ht="15" hidden="false" customHeight="true" outlineLevel="0" collapsed="false">
      <c r="A373" s="35" t="n">
        <v>372</v>
      </c>
      <c r="B373" s="36" t="n">
        <f aca="false">IF(F372&lt;=0,0,F372)</f>
        <v>0</v>
      </c>
      <c r="C373" s="36" t="n">
        <f aca="false">IF(B373&lt;=0,0,B373*('Rechner &amp; Ergebnisse'!C6/100)/12)</f>
        <v>0</v>
      </c>
      <c r="D373" s="36" t="n">
        <f aca="false">IF(B373&lt;=0,0,MIN('Rechner &amp; Ergebnisse'!C5*('Rechner &amp; Ergebnisse'!C6/100+'Rechner &amp; Ergebnisse'!C7/100)/12-C373,B373))</f>
        <v>0</v>
      </c>
      <c r="E373" s="40" t="n">
        <f aca="false">IF(B373&lt;=0,0,MIN('Rechner &amp; Ergebnisse'!C8,MAX(B373-D373,0)))</f>
        <v>0</v>
      </c>
      <c r="F373" s="38" t="n">
        <f aca="false">MAX(B373-D373-E373,0)</f>
        <v>0</v>
      </c>
      <c r="G373" s="39" t="n">
        <f aca="false">'Rechner &amp; Ergebnisse'!C9+INT((A373-1)/12)</f>
        <v>2055</v>
      </c>
      <c r="H373" s="34" t="b">
        <f aca="false">MOD(A373,12)&lt;&gt;0</f>
        <v>0</v>
      </c>
    </row>
    <row r="374" customFormat="false" ht="15" hidden="false" customHeight="true" outlineLevel="0" collapsed="false">
      <c r="A374" s="29" t="n">
        <v>373</v>
      </c>
      <c r="B374" s="30" t="n">
        <f aca="false">IF(F373&lt;=0,0,F373)</f>
        <v>0</v>
      </c>
      <c r="C374" s="30" t="n">
        <f aca="false">IF(B374&lt;=0,0,B374*('Rechner &amp; Ergebnisse'!C6/100)/12)</f>
        <v>0</v>
      </c>
      <c r="D374" s="30" t="n">
        <f aca="false">IF(B374&lt;=0,0,MIN('Rechner &amp; Ergebnisse'!C5*('Rechner &amp; Ergebnisse'!C6/100+'Rechner &amp; Ergebnisse'!C7/100)/12-C374,B374))</f>
        <v>0</v>
      </c>
      <c r="E374" s="31" t="n">
        <v>0</v>
      </c>
      <c r="F374" s="32" t="n">
        <f aca="false">MAX(B374-D374-E374,0)</f>
        <v>0</v>
      </c>
      <c r="G374" s="33" t="n">
        <f aca="false">'Rechner &amp; Ergebnisse'!C9+INT((A374-1)/12)</f>
        <v>2056</v>
      </c>
      <c r="H374" s="34" t="b">
        <f aca="false">MOD(A374,12)&lt;&gt;0</f>
        <v>1</v>
      </c>
    </row>
    <row r="375" customFormat="false" ht="15" hidden="false" customHeight="true" outlineLevel="0" collapsed="false">
      <c r="A375" s="35" t="n">
        <v>374</v>
      </c>
      <c r="B375" s="36" t="n">
        <f aca="false">IF(F374&lt;=0,0,F374)</f>
        <v>0</v>
      </c>
      <c r="C375" s="36" t="n">
        <f aca="false">IF(B375&lt;=0,0,B375*('Rechner &amp; Ergebnisse'!C6/100)/12)</f>
        <v>0</v>
      </c>
      <c r="D375" s="36" t="n">
        <f aca="false">IF(B375&lt;=0,0,MIN('Rechner &amp; Ergebnisse'!C5*('Rechner &amp; Ergebnisse'!C6/100+'Rechner &amp; Ergebnisse'!C7/100)/12-C375,B375))</f>
        <v>0</v>
      </c>
      <c r="E375" s="37" t="n">
        <v>0</v>
      </c>
      <c r="F375" s="38" t="n">
        <f aca="false">MAX(B375-D375-E375,0)</f>
        <v>0</v>
      </c>
      <c r="G375" s="39" t="n">
        <f aca="false">'Rechner &amp; Ergebnisse'!C9+INT((A375-1)/12)</f>
        <v>2056</v>
      </c>
      <c r="H375" s="34" t="b">
        <f aca="false">MOD(A375,12)&lt;&gt;0</f>
        <v>1</v>
      </c>
    </row>
    <row r="376" customFormat="false" ht="15" hidden="false" customHeight="true" outlineLevel="0" collapsed="false">
      <c r="A376" s="29" t="n">
        <v>375</v>
      </c>
      <c r="B376" s="30" t="n">
        <f aca="false">IF(F375&lt;=0,0,F375)</f>
        <v>0</v>
      </c>
      <c r="C376" s="30" t="n">
        <f aca="false">IF(B376&lt;=0,0,B376*('Rechner &amp; Ergebnisse'!C6/100)/12)</f>
        <v>0</v>
      </c>
      <c r="D376" s="30" t="n">
        <f aca="false">IF(B376&lt;=0,0,MIN('Rechner &amp; Ergebnisse'!C5*('Rechner &amp; Ergebnisse'!C6/100+'Rechner &amp; Ergebnisse'!C7/100)/12-C376,B376))</f>
        <v>0</v>
      </c>
      <c r="E376" s="31" t="n">
        <v>0</v>
      </c>
      <c r="F376" s="32" t="n">
        <f aca="false">MAX(B376-D376-E376,0)</f>
        <v>0</v>
      </c>
      <c r="G376" s="33" t="n">
        <f aca="false">'Rechner &amp; Ergebnisse'!C9+INT((A376-1)/12)</f>
        <v>2056</v>
      </c>
      <c r="H376" s="34" t="b">
        <f aca="false">MOD(A376,12)&lt;&gt;0</f>
        <v>1</v>
      </c>
    </row>
    <row r="377" customFormat="false" ht="15" hidden="false" customHeight="true" outlineLevel="0" collapsed="false">
      <c r="A377" s="35" t="n">
        <v>376</v>
      </c>
      <c r="B377" s="36" t="n">
        <f aca="false">IF(F376&lt;=0,0,F376)</f>
        <v>0</v>
      </c>
      <c r="C377" s="36" t="n">
        <f aca="false">IF(B377&lt;=0,0,B377*('Rechner &amp; Ergebnisse'!C6/100)/12)</f>
        <v>0</v>
      </c>
      <c r="D377" s="36" t="n">
        <f aca="false">IF(B377&lt;=0,0,MIN('Rechner &amp; Ergebnisse'!C5*('Rechner &amp; Ergebnisse'!C6/100+'Rechner &amp; Ergebnisse'!C7/100)/12-C377,B377))</f>
        <v>0</v>
      </c>
      <c r="E377" s="37" t="n">
        <v>0</v>
      </c>
      <c r="F377" s="38" t="n">
        <f aca="false">MAX(B377-D377-E377,0)</f>
        <v>0</v>
      </c>
      <c r="G377" s="39" t="n">
        <f aca="false">'Rechner &amp; Ergebnisse'!C9+INT((A377-1)/12)</f>
        <v>2056</v>
      </c>
      <c r="H377" s="34" t="b">
        <f aca="false">MOD(A377,12)&lt;&gt;0</f>
        <v>1</v>
      </c>
    </row>
    <row r="378" customFormat="false" ht="15" hidden="false" customHeight="true" outlineLevel="0" collapsed="false">
      <c r="A378" s="29" t="n">
        <v>377</v>
      </c>
      <c r="B378" s="30" t="n">
        <f aca="false">IF(F377&lt;=0,0,F377)</f>
        <v>0</v>
      </c>
      <c r="C378" s="30" t="n">
        <f aca="false">IF(B378&lt;=0,0,B378*('Rechner &amp; Ergebnisse'!C6/100)/12)</f>
        <v>0</v>
      </c>
      <c r="D378" s="30" t="n">
        <f aca="false">IF(B378&lt;=0,0,MIN('Rechner &amp; Ergebnisse'!C5*('Rechner &amp; Ergebnisse'!C6/100+'Rechner &amp; Ergebnisse'!C7/100)/12-C378,B378))</f>
        <v>0</v>
      </c>
      <c r="E378" s="31" t="n">
        <v>0</v>
      </c>
      <c r="F378" s="32" t="n">
        <f aca="false">MAX(B378-D378-E378,0)</f>
        <v>0</v>
      </c>
      <c r="G378" s="33" t="n">
        <f aca="false">'Rechner &amp; Ergebnisse'!C9+INT((A378-1)/12)</f>
        <v>2056</v>
      </c>
      <c r="H378" s="34" t="b">
        <f aca="false">MOD(A378,12)&lt;&gt;0</f>
        <v>1</v>
      </c>
    </row>
    <row r="379" customFormat="false" ht="15" hidden="false" customHeight="true" outlineLevel="0" collapsed="false">
      <c r="A379" s="35" t="n">
        <v>378</v>
      </c>
      <c r="B379" s="36" t="n">
        <f aca="false">IF(F378&lt;=0,0,F378)</f>
        <v>0</v>
      </c>
      <c r="C379" s="36" t="n">
        <f aca="false">IF(B379&lt;=0,0,B379*('Rechner &amp; Ergebnisse'!C6/100)/12)</f>
        <v>0</v>
      </c>
      <c r="D379" s="36" t="n">
        <f aca="false">IF(B379&lt;=0,0,MIN('Rechner &amp; Ergebnisse'!C5*('Rechner &amp; Ergebnisse'!C6/100+'Rechner &amp; Ergebnisse'!C7/100)/12-C379,B379))</f>
        <v>0</v>
      </c>
      <c r="E379" s="37" t="n">
        <v>0</v>
      </c>
      <c r="F379" s="38" t="n">
        <f aca="false">MAX(B379-D379-E379,0)</f>
        <v>0</v>
      </c>
      <c r="G379" s="39" t="n">
        <f aca="false">'Rechner &amp; Ergebnisse'!C9+INT((A379-1)/12)</f>
        <v>2056</v>
      </c>
      <c r="H379" s="34" t="b">
        <f aca="false">MOD(A379,12)&lt;&gt;0</f>
        <v>1</v>
      </c>
    </row>
    <row r="380" customFormat="false" ht="15" hidden="false" customHeight="true" outlineLevel="0" collapsed="false">
      <c r="A380" s="29" t="n">
        <v>379</v>
      </c>
      <c r="B380" s="30" t="n">
        <f aca="false">IF(F379&lt;=0,0,F379)</f>
        <v>0</v>
      </c>
      <c r="C380" s="30" t="n">
        <f aca="false">IF(B380&lt;=0,0,B380*('Rechner &amp; Ergebnisse'!C6/100)/12)</f>
        <v>0</v>
      </c>
      <c r="D380" s="30" t="n">
        <f aca="false">IF(B380&lt;=0,0,MIN('Rechner &amp; Ergebnisse'!C5*('Rechner &amp; Ergebnisse'!C6/100+'Rechner &amp; Ergebnisse'!C7/100)/12-C380,B380))</f>
        <v>0</v>
      </c>
      <c r="E380" s="31" t="n">
        <v>0</v>
      </c>
      <c r="F380" s="32" t="n">
        <f aca="false">MAX(B380-D380-E380,0)</f>
        <v>0</v>
      </c>
      <c r="G380" s="33" t="n">
        <f aca="false">'Rechner &amp; Ergebnisse'!C9+INT((A380-1)/12)</f>
        <v>2056</v>
      </c>
      <c r="H380" s="34" t="b">
        <f aca="false">MOD(A380,12)&lt;&gt;0</f>
        <v>1</v>
      </c>
    </row>
    <row r="381" customFormat="false" ht="15" hidden="false" customHeight="true" outlineLevel="0" collapsed="false">
      <c r="A381" s="35" t="n">
        <v>380</v>
      </c>
      <c r="B381" s="36" t="n">
        <f aca="false">IF(F380&lt;=0,0,F380)</f>
        <v>0</v>
      </c>
      <c r="C381" s="36" t="n">
        <f aca="false">IF(B381&lt;=0,0,B381*('Rechner &amp; Ergebnisse'!C6/100)/12)</f>
        <v>0</v>
      </c>
      <c r="D381" s="36" t="n">
        <f aca="false">IF(B381&lt;=0,0,MIN('Rechner &amp; Ergebnisse'!C5*('Rechner &amp; Ergebnisse'!C6/100+'Rechner &amp; Ergebnisse'!C7/100)/12-C381,B381))</f>
        <v>0</v>
      </c>
      <c r="E381" s="37" t="n">
        <v>0</v>
      </c>
      <c r="F381" s="38" t="n">
        <f aca="false">MAX(B381-D381-E381,0)</f>
        <v>0</v>
      </c>
      <c r="G381" s="39" t="n">
        <f aca="false">'Rechner &amp; Ergebnisse'!C9+INT((A381-1)/12)</f>
        <v>2056</v>
      </c>
      <c r="H381" s="34" t="b">
        <f aca="false">MOD(A381,12)&lt;&gt;0</f>
        <v>1</v>
      </c>
    </row>
    <row r="382" customFormat="false" ht="15" hidden="false" customHeight="true" outlineLevel="0" collapsed="false">
      <c r="A382" s="29" t="n">
        <v>381</v>
      </c>
      <c r="B382" s="30" t="n">
        <f aca="false">IF(F381&lt;=0,0,F381)</f>
        <v>0</v>
      </c>
      <c r="C382" s="30" t="n">
        <f aca="false">IF(B382&lt;=0,0,B382*('Rechner &amp; Ergebnisse'!C6/100)/12)</f>
        <v>0</v>
      </c>
      <c r="D382" s="30" t="n">
        <f aca="false">IF(B382&lt;=0,0,MIN('Rechner &amp; Ergebnisse'!C5*('Rechner &amp; Ergebnisse'!C6/100+'Rechner &amp; Ergebnisse'!C7/100)/12-C382,B382))</f>
        <v>0</v>
      </c>
      <c r="E382" s="31" t="n">
        <v>0</v>
      </c>
      <c r="F382" s="32" t="n">
        <f aca="false">MAX(B382-D382-E382,0)</f>
        <v>0</v>
      </c>
      <c r="G382" s="33" t="n">
        <f aca="false">'Rechner &amp; Ergebnisse'!C9+INT((A382-1)/12)</f>
        <v>2056</v>
      </c>
      <c r="H382" s="34" t="b">
        <f aca="false">MOD(A382,12)&lt;&gt;0</f>
        <v>1</v>
      </c>
    </row>
    <row r="383" customFormat="false" ht="15" hidden="false" customHeight="true" outlineLevel="0" collapsed="false">
      <c r="A383" s="35" t="n">
        <v>382</v>
      </c>
      <c r="B383" s="36" t="n">
        <f aca="false">IF(F382&lt;=0,0,F382)</f>
        <v>0</v>
      </c>
      <c r="C383" s="36" t="n">
        <f aca="false">IF(B383&lt;=0,0,B383*('Rechner &amp; Ergebnisse'!C6/100)/12)</f>
        <v>0</v>
      </c>
      <c r="D383" s="36" t="n">
        <f aca="false">IF(B383&lt;=0,0,MIN('Rechner &amp; Ergebnisse'!C5*('Rechner &amp; Ergebnisse'!C6/100+'Rechner &amp; Ergebnisse'!C7/100)/12-C383,B383))</f>
        <v>0</v>
      </c>
      <c r="E383" s="37" t="n">
        <v>0</v>
      </c>
      <c r="F383" s="38" t="n">
        <f aca="false">MAX(B383-D383-E383,0)</f>
        <v>0</v>
      </c>
      <c r="G383" s="39" t="n">
        <f aca="false">'Rechner &amp; Ergebnisse'!C9+INT((A383-1)/12)</f>
        <v>2056</v>
      </c>
      <c r="H383" s="34" t="b">
        <f aca="false">MOD(A383,12)&lt;&gt;0</f>
        <v>1</v>
      </c>
    </row>
    <row r="384" customFormat="false" ht="15" hidden="false" customHeight="true" outlineLevel="0" collapsed="false">
      <c r="A384" s="29" t="n">
        <v>383</v>
      </c>
      <c r="B384" s="30" t="n">
        <f aca="false">IF(F383&lt;=0,0,F383)</f>
        <v>0</v>
      </c>
      <c r="C384" s="30" t="n">
        <f aca="false">IF(B384&lt;=0,0,B384*('Rechner &amp; Ergebnisse'!C6/100)/12)</f>
        <v>0</v>
      </c>
      <c r="D384" s="30" t="n">
        <f aca="false">IF(B384&lt;=0,0,MIN('Rechner &amp; Ergebnisse'!C5*('Rechner &amp; Ergebnisse'!C6/100+'Rechner &amp; Ergebnisse'!C7/100)/12-C384,B384))</f>
        <v>0</v>
      </c>
      <c r="E384" s="31" t="n">
        <v>0</v>
      </c>
      <c r="F384" s="32" t="n">
        <f aca="false">MAX(B384-D384-E384,0)</f>
        <v>0</v>
      </c>
      <c r="G384" s="33" t="n">
        <f aca="false">'Rechner &amp; Ergebnisse'!C9+INT((A384-1)/12)</f>
        <v>2056</v>
      </c>
      <c r="H384" s="34" t="b">
        <f aca="false">MOD(A384,12)&lt;&gt;0</f>
        <v>1</v>
      </c>
    </row>
    <row r="385" customFormat="false" ht="15" hidden="false" customHeight="true" outlineLevel="0" collapsed="false">
      <c r="A385" s="35" t="n">
        <v>384</v>
      </c>
      <c r="B385" s="36" t="n">
        <f aca="false">IF(F384&lt;=0,0,F384)</f>
        <v>0</v>
      </c>
      <c r="C385" s="36" t="n">
        <f aca="false">IF(B385&lt;=0,0,B385*('Rechner &amp; Ergebnisse'!C6/100)/12)</f>
        <v>0</v>
      </c>
      <c r="D385" s="36" t="n">
        <f aca="false">IF(B385&lt;=0,0,MIN('Rechner &amp; Ergebnisse'!C5*('Rechner &amp; Ergebnisse'!C6/100+'Rechner &amp; Ergebnisse'!C7/100)/12-C385,B385))</f>
        <v>0</v>
      </c>
      <c r="E385" s="40" t="n">
        <f aca="false">IF(B385&lt;=0,0,MIN('Rechner &amp; Ergebnisse'!C8,MAX(B385-D385,0)))</f>
        <v>0</v>
      </c>
      <c r="F385" s="38" t="n">
        <f aca="false">MAX(B385-D385-E385,0)</f>
        <v>0</v>
      </c>
      <c r="G385" s="39" t="n">
        <f aca="false">'Rechner &amp; Ergebnisse'!C9+INT((A385-1)/12)</f>
        <v>2056</v>
      </c>
      <c r="H385" s="34" t="b">
        <f aca="false">MOD(A385,12)&lt;&gt;0</f>
        <v>0</v>
      </c>
    </row>
    <row r="386" customFormat="false" ht="15" hidden="false" customHeight="true" outlineLevel="0" collapsed="false">
      <c r="A386" s="29" t="n">
        <v>385</v>
      </c>
      <c r="B386" s="30" t="n">
        <f aca="false">IF(F385&lt;=0,0,F385)</f>
        <v>0</v>
      </c>
      <c r="C386" s="30" t="n">
        <f aca="false">IF(B386&lt;=0,0,B386*('Rechner &amp; Ergebnisse'!C6/100)/12)</f>
        <v>0</v>
      </c>
      <c r="D386" s="30" t="n">
        <f aca="false">IF(B386&lt;=0,0,MIN('Rechner &amp; Ergebnisse'!C5*('Rechner &amp; Ergebnisse'!C6/100+'Rechner &amp; Ergebnisse'!C7/100)/12-C386,B386))</f>
        <v>0</v>
      </c>
      <c r="E386" s="31" t="n">
        <v>0</v>
      </c>
      <c r="F386" s="32" t="n">
        <f aca="false">MAX(B386-D386-E386,0)</f>
        <v>0</v>
      </c>
      <c r="G386" s="33" t="n">
        <f aca="false">'Rechner &amp; Ergebnisse'!C9+INT((A386-1)/12)</f>
        <v>2057</v>
      </c>
      <c r="H386" s="34" t="b">
        <f aca="false">MOD(A386,12)&lt;&gt;0</f>
        <v>1</v>
      </c>
    </row>
    <row r="387" customFormat="false" ht="15" hidden="false" customHeight="true" outlineLevel="0" collapsed="false">
      <c r="A387" s="35" t="n">
        <v>386</v>
      </c>
      <c r="B387" s="36" t="n">
        <f aca="false">IF(F386&lt;=0,0,F386)</f>
        <v>0</v>
      </c>
      <c r="C387" s="36" t="n">
        <f aca="false">IF(B387&lt;=0,0,B387*('Rechner &amp; Ergebnisse'!C6/100)/12)</f>
        <v>0</v>
      </c>
      <c r="D387" s="36" t="n">
        <f aca="false">IF(B387&lt;=0,0,MIN('Rechner &amp; Ergebnisse'!C5*('Rechner &amp; Ergebnisse'!C6/100+'Rechner &amp; Ergebnisse'!C7/100)/12-C387,B387))</f>
        <v>0</v>
      </c>
      <c r="E387" s="37" t="n">
        <v>0</v>
      </c>
      <c r="F387" s="38" t="n">
        <f aca="false">MAX(B387-D387-E387,0)</f>
        <v>0</v>
      </c>
      <c r="G387" s="39" t="n">
        <f aca="false">'Rechner &amp; Ergebnisse'!C9+INT((A387-1)/12)</f>
        <v>2057</v>
      </c>
      <c r="H387" s="34" t="b">
        <f aca="false">MOD(A387,12)&lt;&gt;0</f>
        <v>1</v>
      </c>
    </row>
    <row r="388" customFormat="false" ht="15" hidden="false" customHeight="true" outlineLevel="0" collapsed="false">
      <c r="A388" s="29" t="n">
        <v>387</v>
      </c>
      <c r="B388" s="30" t="n">
        <f aca="false">IF(F387&lt;=0,0,F387)</f>
        <v>0</v>
      </c>
      <c r="C388" s="30" t="n">
        <f aca="false">IF(B388&lt;=0,0,B388*('Rechner &amp; Ergebnisse'!C6/100)/12)</f>
        <v>0</v>
      </c>
      <c r="D388" s="30" t="n">
        <f aca="false">IF(B388&lt;=0,0,MIN('Rechner &amp; Ergebnisse'!C5*('Rechner &amp; Ergebnisse'!C6/100+'Rechner &amp; Ergebnisse'!C7/100)/12-C388,B388))</f>
        <v>0</v>
      </c>
      <c r="E388" s="31" t="n">
        <v>0</v>
      </c>
      <c r="F388" s="32" t="n">
        <f aca="false">MAX(B388-D388-E388,0)</f>
        <v>0</v>
      </c>
      <c r="G388" s="33" t="n">
        <f aca="false">'Rechner &amp; Ergebnisse'!C9+INT((A388-1)/12)</f>
        <v>2057</v>
      </c>
      <c r="H388" s="34" t="b">
        <f aca="false">MOD(A388,12)&lt;&gt;0</f>
        <v>1</v>
      </c>
    </row>
    <row r="389" customFormat="false" ht="15" hidden="false" customHeight="true" outlineLevel="0" collapsed="false">
      <c r="A389" s="35" t="n">
        <v>388</v>
      </c>
      <c r="B389" s="36" t="n">
        <f aca="false">IF(F388&lt;=0,0,F388)</f>
        <v>0</v>
      </c>
      <c r="C389" s="36" t="n">
        <f aca="false">IF(B389&lt;=0,0,B389*('Rechner &amp; Ergebnisse'!C6/100)/12)</f>
        <v>0</v>
      </c>
      <c r="D389" s="36" t="n">
        <f aca="false">IF(B389&lt;=0,0,MIN('Rechner &amp; Ergebnisse'!C5*('Rechner &amp; Ergebnisse'!C6/100+'Rechner &amp; Ergebnisse'!C7/100)/12-C389,B389))</f>
        <v>0</v>
      </c>
      <c r="E389" s="37" t="n">
        <v>0</v>
      </c>
      <c r="F389" s="38" t="n">
        <f aca="false">MAX(B389-D389-E389,0)</f>
        <v>0</v>
      </c>
      <c r="G389" s="39" t="n">
        <f aca="false">'Rechner &amp; Ergebnisse'!C9+INT((A389-1)/12)</f>
        <v>2057</v>
      </c>
      <c r="H389" s="34" t="b">
        <f aca="false">MOD(A389,12)&lt;&gt;0</f>
        <v>1</v>
      </c>
    </row>
    <row r="390" customFormat="false" ht="15" hidden="false" customHeight="true" outlineLevel="0" collapsed="false">
      <c r="A390" s="29" t="n">
        <v>389</v>
      </c>
      <c r="B390" s="30" t="n">
        <f aca="false">IF(F389&lt;=0,0,F389)</f>
        <v>0</v>
      </c>
      <c r="C390" s="30" t="n">
        <f aca="false">IF(B390&lt;=0,0,B390*('Rechner &amp; Ergebnisse'!C6/100)/12)</f>
        <v>0</v>
      </c>
      <c r="D390" s="30" t="n">
        <f aca="false">IF(B390&lt;=0,0,MIN('Rechner &amp; Ergebnisse'!C5*('Rechner &amp; Ergebnisse'!C6/100+'Rechner &amp; Ergebnisse'!C7/100)/12-C390,B390))</f>
        <v>0</v>
      </c>
      <c r="E390" s="31" t="n">
        <v>0</v>
      </c>
      <c r="F390" s="32" t="n">
        <f aca="false">MAX(B390-D390-E390,0)</f>
        <v>0</v>
      </c>
      <c r="G390" s="33" t="n">
        <f aca="false">'Rechner &amp; Ergebnisse'!C9+INT((A390-1)/12)</f>
        <v>2057</v>
      </c>
      <c r="H390" s="34" t="b">
        <f aca="false">MOD(A390,12)&lt;&gt;0</f>
        <v>1</v>
      </c>
    </row>
    <row r="391" customFormat="false" ht="15" hidden="false" customHeight="true" outlineLevel="0" collapsed="false">
      <c r="A391" s="35" t="n">
        <v>390</v>
      </c>
      <c r="B391" s="36" t="n">
        <f aca="false">IF(F390&lt;=0,0,F390)</f>
        <v>0</v>
      </c>
      <c r="C391" s="36" t="n">
        <f aca="false">IF(B391&lt;=0,0,B391*('Rechner &amp; Ergebnisse'!C6/100)/12)</f>
        <v>0</v>
      </c>
      <c r="D391" s="36" t="n">
        <f aca="false">IF(B391&lt;=0,0,MIN('Rechner &amp; Ergebnisse'!C5*('Rechner &amp; Ergebnisse'!C6/100+'Rechner &amp; Ergebnisse'!C7/100)/12-C391,B391))</f>
        <v>0</v>
      </c>
      <c r="E391" s="37" t="n">
        <v>0</v>
      </c>
      <c r="F391" s="38" t="n">
        <f aca="false">MAX(B391-D391-E391,0)</f>
        <v>0</v>
      </c>
      <c r="G391" s="39" t="n">
        <f aca="false">'Rechner &amp; Ergebnisse'!C9+INT((A391-1)/12)</f>
        <v>2057</v>
      </c>
      <c r="H391" s="34" t="b">
        <f aca="false">MOD(A391,12)&lt;&gt;0</f>
        <v>1</v>
      </c>
    </row>
    <row r="392" customFormat="false" ht="15" hidden="false" customHeight="true" outlineLevel="0" collapsed="false">
      <c r="A392" s="29" t="n">
        <v>391</v>
      </c>
      <c r="B392" s="30" t="n">
        <f aca="false">IF(F391&lt;=0,0,F391)</f>
        <v>0</v>
      </c>
      <c r="C392" s="30" t="n">
        <f aca="false">IF(B392&lt;=0,0,B392*('Rechner &amp; Ergebnisse'!C6/100)/12)</f>
        <v>0</v>
      </c>
      <c r="D392" s="30" t="n">
        <f aca="false">IF(B392&lt;=0,0,MIN('Rechner &amp; Ergebnisse'!C5*('Rechner &amp; Ergebnisse'!C6/100+'Rechner &amp; Ergebnisse'!C7/100)/12-C392,B392))</f>
        <v>0</v>
      </c>
      <c r="E392" s="31" t="n">
        <v>0</v>
      </c>
      <c r="F392" s="32" t="n">
        <f aca="false">MAX(B392-D392-E392,0)</f>
        <v>0</v>
      </c>
      <c r="G392" s="33" t="n">
        <f aca="false">'Rechner &amp; Ergebnisse'!C9+INT((A392-1)/12)</f>
        <v>2057</v>
      </c>
      <c r="H392" s="34" t="b">
        <f aca="false">MOD(A392,12)&lt;&gt;0</f>
        <v>1</v>
      </c>
    </row>
    <row r="393" customFormat="false" ht="15" hidden="false" customHeight="true" outlineLevel="0" collapsed="false">
      <c r="A393" s="35" t="n">
        <v>392</v>
      </c>
      <c r="B393" s="36" t="n">
        <f aca="false">IF(F392&lt;=0,0,F392)</f>
        <v>0</v>
      </c>
      <c r="C393" s="36" t="n">
        <f aca="false">IF(B393&lt;=0,0,B393*('Rechner &amp; Ergebnisse'!C6/100)/12)</f>
        <v>0</v>
      </c>
      <c r="D393" s="36" t="n">
        <f aca="false">IF(B393&lt;=0,0,MIN('Rechner &amp; Ergebnisse'!C5*('Rechner &amp; Ergebnisse'!C6/100+'Rechner &amp; Ergebnisse'!C7/100)/12-C393,B393))</f>
        <v>0</v>
      </c>
      <c r="E393" s="37" t="n">
        <v>0</v>
      </c>
      <c r="F393" s="38" t="n">
        <f aca="false">MAX(B393-D393-E393,0)</f>
        <v>0</v>
      </c>
      <c r="G393" s="39" t="n">
        <f aca="false">'Rechner &amp; Ergebnisse'!C9+INT((A393-1)/12)</f>
        <v>2057</v>
      </c>
      <c r="H393" s="34" t="b">
        <f aca="false">MOD(A393,12)&lt;&gt;0</f>
        <v>1</v>
      </c>
    </row>
    <row r="394" customFormat="false" ht="15" hidden="false" customHeight="true" outlineLevel="0" collapsed="false">
      <c r="A394" s="29" t="n">
        <v>393</v>
      </c>
      <c r="B394" s="30" t="n">
        <f aca="false">IF(F393&lt;=0,0,F393)</f>
        <v>0</v>
      </c>
      <c r="C394" s="30" t="n">
        <f aca="false">IF(B394&lt;=0,0,B394*('Rechner &amp; Ergebnisse'!C6/100)/12)</f>
        <v>0</v>
      </c>
      <c r="D394" s="30" t="n">
        <f aca="false">IF(B394&lt;=0,0,MIN('Rechner &amp; Ergebnisse'!C5*('Rechner &amp; Ergebnisse'!C6/100+'Rechner &amp; Ergebnisse'!C7/100)/12-C394,B394))</f>
        <v>0</v>
      </c>
      <c r="E394" s="31" t="n">
        <v>0</v>
      </c>
      <c r="F394" s="32" t="n">
        <f aca="false">MAX(B394-D394-E394,0)</f>
        <v>0</v>
      </c>
      <c r="G394" s="33" t="n">
        <f aca="false">'Rechner &amp; Ergebnisse'!C9+INT((A394-1)/12)</f>
        <v>2057</v>
      </c>
      <c r="H394" s="34" t="b">
        <f aca="false">MOD(A394,12)&lt;&gt;0</f>
        <v>1</v>
      </c>
    </row>
    <row r="395" customFormat="false" ht="15" hidden="false" customHeight="true" outlineLevel="0" collapsed="false">
      <c r="A395" s="35" t="n">
        <v>394</v>
      </c>
      <c r="B395" s="36" t="n">
        <f aca="false">IF(F394&lt;=0,0,F394)</f>
        <v>0</v>
      </c>
      <c r="C395" s="36" t="n">
        <f aca="false">IF(B395&lt;=0,0,B395*('Rechner &amp; Ergebnisse'!C6/100)/12)</f>
        <v>0</v>
      </c>
      <c r="D395" s="36" t="n">
        <f aca="false">IF(B395&lt;=0,0,MIN('Rechner &amp; Ergebnisse'!C5*('Rechner &amp; Ergebnisse'!C6/100+'Rechner &amp; Ergebnisse'!C7/100)/12-C395,B395))</f>
        <v>0</v>
      </c>
      <c r="E395" s="37" t="n">
        <v>0</v>
      </c>
      <c r="F395" s="38" t="n">
        <f aca="false">MAX(B395-D395-E395,0)</f>
        <v>0</v>
      </c>
      <c r="G395" s="39" t="n">
        <f aca="false">'Rechner &amp; Ergebnisse'!C9+INT((A395-1)/12)</f>
        <v>2057</v>
      </c>
      <c r="H395" s="34" t="b">
        <f aca="false">MOD(A395,12)&lt;&gt;0</f>
        <v>1</v>
      </c>
    </row>
    <row r="396" customFormat="false" ht="15" hidden="false" customHeight="true" outlineLevel="0" collapsed="false">
      <c r="A396" s="29" t="n">
        <v>395</v>
      </c>
      <c r="B396" s="30" t="n">
        <f aca="false">IF(F395&lt;=0,0,F395)</f>
        <v>0</v>
      </c>
      <c r="C396" s="30" t="n">
        <f aca="false">IF(B396&lt;=0,0,B396*('Rechner &amp; Ergebnisse'!C6/100)/12)</f>
        <v>0</v>
      </c>
      <c r="D396" s="30" t="n">
        <f aca="false">IF(B396&lt;=0,0,MIN('Rechner &amp; Ergebnisse'!C5*('Rechner &amp; Ergebnisse'!C6/100+'Rechner &amp; Ergebnisse'!C7/100)/12-C396,B396))</f>
        <v>0</v>
      </c>
      <c r="E396" s="31" t="n">
        <v>0</v>
      </c>
      <c r="F396" s="32" t="n">
        <f aca="false">MAX(B396-D396-E396,0)</f>
        <v>0</v>
      </c>
      <c r="G396" s="33" t="n">
        <f aca="false">'Rechner &amp; Ergebnisse'!C9+INT((A396-1)/12)</f>
        <v>2057</v>
      </c>
      <c r="H396" s="34" t="b">
        <f aca="false">MOD(A396,12)&lt;&gt;0</f>
        <v>1</v>
      </c>
    </row>
    <row r="397" customFormat="false" ht="15" hidden="false" customHeight="true" outlineLevel="0" collapsed="false">
      <c r="A397" s="35" t="n">
        <v>396</v>
      </c>
      <c r="B397" s="36" t="n">
        <f aca="false">IF(F396&lt;=0,0,F396)</f>
        <v>0</v>
      </c>
      <c r="C397" s="36" t="n">
        <f aca="false">IF(B397&lt;=0,0,B397*('Rechner &amp; Ergebnisse'!C6/100)/12)</f>
        <v>0</v>
      </c>
      <c r="D397" s="36" t="n">
        <f aca="false">IF(B397&lt;=0,0,MIN('Rechner &amp; Ergebnisse'!C5*('Rechner &amp; Ergebnisse'!C6/100+'Rechner &amp; Ergebnisse'!C7/100)/12-C397,B397))</f>
        <v>0</v>
      </c>
      <c r="E397" s="40" t="n">
        <f aca="false">IF(B397&lt;=0,0,MIN('Rechner &amp; Ergebnisse'!C8,MAX(B397-D397,0)))</f>
        <v>0</v>
      </c>
      <c r="F397" s="38" t="n">
        <f aca="false">MAX(B397-D397-E397,0)</f>
        <v>0</v>
      </c>
      <c r="G397" s="39" t="n">
        <f aca="false">'Rechner &amp; Ergebnisse'!C9+INT((A397-1)/12)</f>
        <v>2057</v>
      </c>
      <c r="H397" s="34" t="b">
        <f aca="false">MOD(A397,12)&lt;&gt;0</f>
        <v>0</v>
      </c>
    </row>
    <row r="398" customFormat="false" ht="15" hidden="false" customHeight="true" outlineLevel="0" collapsed="false">
      <c r="A398" s="29" t="n">
        <v>397</v>
      </c>
      <c r="B398" s="30" t="n">
        <f aca="false">IF(F397&lt;=0,0,F397)</f>
        <v>0</v>
      </c>
      <c r="C398" s="30" t="n">
        <f aca="false">IF(B398&lt;=0,0,B398*('Rechner &amp; Ergebnisse'!C6/100)/12)</f>
        <v>0</v>
      </c>
      <c r="D398" s="30" t="n">
        <f aca="false">IF(B398&lt;=0,0,MIN('Rechner &amp; Ergebnisse'!C5*('Rechner &amp; Ergebnisse'!C6/100+'Rechner &amp; Ergebnisse'!C7/100)/12-C398,B398))</f>
        <v>0</v>
      </c>
      <c r="E398" s="31" t="n">
        <v>0</v>
      </c>
      <c r="F398" s="32" t="n">
        <f aca="false">MAX(B398-D398-E398,0)</f>
        <v>0</v>
      </c>
      <c r="G398" s="33" t="n">
        <f aca="false">'Rechner &amp; Ergebnisse'!C9+INT((A398-1)/12)</f>
        <v>2058</v>
      </c>
      <c r="H398" s="34" t="b">
        <f aca="false">MOD(A398,12)&lt;&gt;0</f>
        <v>1</v>
      </c>
    </row>
    <row r="399" customFormat="false" ht="15" hidden="false" customHeight="true" outlineLevel="0" collapsed="false">
      <c r="A399" s="35" t="n">
        <v>398</v>
      </c>
      <c r="B399" s="36" t="n">
        <f aca="false">IF(F398&lt;=0,0,F398)</f>
        <v>0</v>
      </c>
      <c r="C399" s="36" t="n">
        <f aca="false">IF(B399&lt;=0,0,B399*('Rechner &amp; Ergebnisse'!C6/100)/12)</f>
        <v>0</v>
      </c>
      <c r="D399" s="36" t="n">
        <f aca="false">IF(B399&lt;=0,0,MIN('Rechner &amp; Ergebnisse'!C5*('Rechner &amp; Ergebnisse'!C6/100+'Rechner &amp; Ergebnisse'!C7/100)/12-C399,B399))</f>
        <v>0</v>
      </c>
      <c r="E399" s="37" t="n">
        <v>0</v>
      </c>
      <c r="F399" s="38" t="n">
        <f aca="false">MAX(B399-D399-E399,0)</f>
        <v>0</v>
      </c>
      <c r="G399" s="39" t="n">
        <f aca="false">'Rechner &amp; Ergebnisse'!C9+INT((A399-1)/12)</f>
        <v>2058</v>
      </c>
      <c r="H399" s="34" t="b">
        <f aca="false">MOD(A399,12)&lt;&gt;0</f>
        <v>1</v>
      </c>
    </row>
    <row r="400" customFormat="false" ht="15" hidden="false" customHeight="true" outlineLevel="0" collapsed="false">
      <c r="A400" s="29" t="n">
        <v>399</v>
      </c>
      <c r="B400" s="30" t="n">
        <f aca="false">IF(F399&lt;=0,0,F399)</f>
        <v>0</v>
      </c>
      <c r="C400" s="30" t="n">
        <f aca="false">IF(B400&lt;=0,0,B400*('Rechner &amp; Ergebnisse'!C6/100)/12)</f>
        <v>0</v>
      </c>
      <c r="D400" s="30" t="n">
        <f aca="false">IF(B400&lt;=0,0,MIN('Rechner &amp; Ergebnisse'!C5*('Rechner &amp; Ergebnisse'!C6/100+'Rechner &amp; Ergebnisse'!C7/100)/12-C400,B400))</f>
        <v>0</v>
      </c>
      <c r="E400" s="31" t="n">
        <v>0</v>
      </c>
      <c r="F400" s="32" t="n">
        <f aca="false">MAX(B400-D400-E400,0)</f>
        <v>0</v>
      </c>
      <c r="G400" s="33" t="n">
        <f aca="false">'Rechner &amp; Ergebnisse'!C9+INT((A400-1)/12)</f>
        <v>2058</v>
      </c>
      <c r="H400" s="34" t="b">
        <f aca="false">MOD(A400,12)&lt;&gt;0</f>
        <v>1</v>
      </c>
    </row>
    <row r="401" customFormat="false" ht="15" hidden="false" customHeight="true" outlineLevel="0" collapsed="false">
      <c r="A401" s="35" t="n">
        <v>400</v>
      </c>
      <c r="B401" s="36" t="n">
        <f aca="false">IF(F400&lt;=0,0,F400)</f>
        <v>0</v>
      </c>
      <c r="C401" s="36" t="n">
        <f aca="false">IF(B401&lt;=0,0,B401*('Rechner &amp; Ergebnisse'!C6/100)/12)</f>
        <v>0</v>
      </c>
      <c r="D401" s="36" t="n">
        <f aca="false">IF(B401&lt;=0,0,MIN('Rechner &amp; Ergebnisse'!C5*('Rechner &amp; Ergebnisse'!C6/100+'Rechner &amp; Ergebnisse'!C7/100)/12-C401,B401))</f>
        <v>0</v>
      </c>
      <c r="E401" s="37" t="n">
        <v>0</v>
      </c>
      <c r="F401" s="38" t="n">
        <f aca="false">MAX(B401-D401-E401,0)</f>
        <v>0</v>
      </c>
      <c r="G401" s="39" t="n">
        <f aca="false">'Rechner &amp; Ergebnisse'!C9+INT((A401-1)/12)</f>
        <v>2058</v>
      </c>
      <c r="H401" s="34" t="b">
        <f aca="false">MOD(A401,12)&lt;&gt;0</f>
        <v>1</v>
      </c>
    </row>
    <row r="402" customFormat="false" ht="15" hidden="false" customHeight="true" outlineLevel="0" collapsed="false">
      <c r="A402" s="29" t="n">
        <v>401</v>
      </c>
      <c r="B402" s="30" t="n">
        <f aca="false">IF(F401&lt;=0,0,F401)</f>
        <v>0</v>
      </c>
      <c r="C402" s="30" t="n">
        <f aca="false">IF(B402&lt;=0,0,B402*('Rechner &amp; Ergebnisse'!C6/100)/12)</f>
        <v>0</v>
      </c>
      <c r="D402" s="30" t="n">
        <f aca="false">IF(B402&lt;=0,0,MIN('Rechner &amp; Ergebnisse'!C5*('Rechner &amp; Ergebnisse'!C6/100+'Rechner &amp; Ergebnisse'!C7/100)/12-C402,B402))</f>
        <v>0</v>
      </c>
      <c r="E402" s="31" t="n">
        <v>0</v>
      </c>
      <c r="F402" s="32" t="n">
        <f aca="false">MAX(B402-D402-E402,0)</f>
        <v>0</v>
      </c>
      <c r="G402" s="33" t="n">
        <f aca="false">'Rechner &amp; Ergebnisse'!C9+INT((A402-1)/12)</f>
        <v>2058</v>
      </c>
      <c r="H402" s="34" t="b">
        <f aca="false">MOD(A402,12)&lt;&gt;0</f>
        <v>1</v>
      </c>
    </row>
    <row r="403" customFormat="false" ht="15" hidden="false" customHeight="true" outlineLevel="0" collapsed="false">
      <c r="A403" s="35" t="n">
        <v>402</v>
      </c>
      <c r="B403" s="36" t="n">
        <f aca="false">IF(F402&lt;=0,0,F402)</f>
        <v>0</v>
      </c>
      <c r="C403" s="36" t="n">
        <f aca="false">IF(B403&lt;=0,0,B403*('Rechner &amp; Ergebnisse'!C6/100)/12)</f>
        <v>0</v>
      </c>
      <c r="D403" s="36" t="n">
        <f aca="false">IF(B403&lt;=0,0,MIN('Rechner &amp; Ergebnisse'!C5*('Rechner &amp; Ergebnisse'!C6/100+'Rechner &amp; Ergebnisse'!C7/100)/12-C403,B403))</f>
        <v>0</v>
      </c>
      <c r="E403" s="37" t="n">
        <v>0</v>
      </c>
      <c r="F403" s="38" t="n">
        <f aca="false">MAX(B403-D403-E403,0)</f>
        <v>0</v>
      </c>
      <c r="G403" s="39" t="n">
        <f aca="false">'Rechner &amp; Ergebnisse'!C9+INT((A403-1)/12)</f>
        <v>2058</v>
      </c>
      <c r="H403" s="34" t="b">
        <f aca="false">MOD(A403,12)&lt;&gt;0</f>
        <v>1</v>
      </c>
    </row>
    <row r="404" customFormat="false" ht="15" hidden="false" customHeight="true" outlineLevel="0" collapsed="false">
      <c r="A404" s="29" t="n">
        <v>403</v>
      </c>
      <c r="B404" s="30" t="n">
        <f aca="false">IF(F403&lt;=0,0,F403)</f>
        <v>0</v>
      </c>
      <c r="C404" s="30" t="n">
        <f aca="false">IF(B404&lt;=0,0,B404*('Rechner &amp; Ergebnisse'!C6/100)/12)</f>
        <v>0</v>
      </c>
      <c r="D404" s="30" t="n">
        <f aca="false">IF(B404&lt;=0,0,MIN('Rechner &amp; Ergebnisse'!C5*('Rechner &amp; Ergebnisse'!C6/100+'Rechner &amp; Ergebnisse'!C7/100)/12-C404,B404))</f>
        <v>0</v>
      </c>
      <c r="E404" s="31" t="n">
        <v>0</v>
      </c>
      <c r="F404" s="32" t="n">
        <f aca="false">MAX(B404-D404-E404,0)</f>
        <v>0</v>
      </c>
      <c r="G404" s="33" t="n">
        <f aca="false">'Rechner &amp; Ergebnisse'!C9+INT((A404-1)/12)</f>
        <v>2058</v>
      </c>
      <c r="H404" s="34" t="b">
        <f aca="false">MOD(A404,12)&lt;&gt;0</f>
        <v>1</v>
      </c>
    </row>
    <row r="405" customFormat="false" ht="15" hidden="false" customHeight="true" outlineLevel="0" collapsed="false">
      <c r="A405" s="35" t="n">
        <v>404</v>
      </c>
      <c r="B405" s="36" t="n">
        <f aca="false">IF(F404&lt;=0,0,F404)</f>
        <v>0</v>
      </c>
      <c r="C405" s="36" t="n">
        <f aca="false">IF(B405&lt;=0,0,B405*('Rechner &amp; Ergebnisse'!C6/100)/12)</f>
        <v>0</v>
      </c>
      <c r="D405" s="36" t="n">
        <f aca="false">IF(B405&lt;=0,0,MIN('Rechner &amp; Ergebnisse'!C5*('Rechner &amp; Ergebnisse'!C6/100+'Rechner &amp; Ergebnisse'!C7/100)/12-C405,B405))</f>
        <v>0</v>
      </c>
      <c r="E405" s="37" t="n">
        <v>0</v>
      </c>
      <c r="F405" s="38" t="n">
        <f aca="false">MAX(B405-D405-E405,0)</f>
        <v>0</v>
      </c>
      <c r="G405" s="39" t="n">
        <f aca="false">'Rechner &amp; Ergebnisse'!C9+INT((A405-1)/12)</f>
        <v>2058</v>
      </c>
      <c r="H405" s="34" t="b">
        <f aca="false">MOD(A405,12)&lt;&gt;0</f>
        <v>1</v>
      </c>
    </row>
    <row r="406" customFormat="false" ht="15" hidden="false" customHeight="true" outlineLevel="0" collapsed="false">
      <c r="A406" s="29" t="n">
        <v>405</v>
      </c>
      <c r="B406" s="30" t="n">
        <f aca="false">IF(F405&lt;=0,0,F405)</f>
        <v>0</v>
      </c>
      <c r="C406" s="30" t="n">
        <f aca="false">IF(B406&lt;=0,0,B406*('Rechner &amp; Ergebnisse'!C6/100)/12)</f>
        <v>0</v>
      </c>
      <c r="D406" s="30" t="n">
        <f aca="false">IF(B406&lt;=0,0,MIN('Rechner &amp; Ergebnisse'!C5*('Rechner &amp; Ergebnisse'!C6/100+'Rechner &amp; Ergebnisse'!C7/100)/12-C406,B406))</f>
        <v>0</v>
      </c>
      <c r="E406" s="31" t="n">
        <v>0</v>
      </c>
      <c r="F406" s="32" t="n">
        <f aca="false">MAX(B406-D406-E406,0)</f>
        <v>0</v>
      </c>
      <c r="G406" s="33" t="n">
        <f aca="false">'Rechner &amp; Ergebnisse'!C9+INT((A406-1)/12)</f>
        <v>2058</v>
      </c>
      <c r="H406" s="34" t="b">
        <f aca="false">MOD(A406,12)&lt;&gt;0</f>
        <v>1</v>
      </c>
    </row>
    <row r="407" customFormat="false" ht="15" hidden="false" customHeight="true" outlineLevel="0" collapsed="false">
      <c r="A407" s="35" t="n">
        <v>406</v>
      </c>
      <c r="B407" s="36" t="n">
        <f aca="false">IF(F406&lt;=0,0,F406)</f>
        <v>0</v>
      </c>
      <c r="C407" s="36" t="n">
        <f aca="false">IF(B407&lt;=0,0,B407*('Rechner &amp; Ergebnisse'!C6/100)/12)</f>
        <v>0</v>
      </c>
      <c r="D407" s="36" t="n">
        <f aca="false">IF(B407&lt;=0,0,MIN('Rechner &amp; Ergebnisse'!C5*('Rechner &amp; Ergebnisse'!C6/100+'Rechner &amp; Ergebnisse'!C7/100)/12-C407,B407))</f>
        <v>0</v>
      </c>
      <c r="E407" s="37" t="n">
        <v>0</v>
      </c>
      <c r="F407" s="38" t="n">
        <f aca="false">MAX(B407-D407-E407,0)</f>
        <v>0</v>
      </c>
      <c r="G407" s="39" t="n">
        <f aca="false">'Rechner &amp; Ergebnisse'!C9+INT((A407-1)/12)</f>
        <v>2058</v>
      </c>
      <c r="H407" s="34" t="b">
        <f aca="false">MOD(A407,12)&lt;&gt;0</f>
        <v>1</v>
      </c>
    </row>
    <row r="408" customFormat="false" ht="15" hidden="false" customHeight="true" outlineLevel="0" collapsed="false">
      <c r="A408" s="29" t="n">
        <v>407</v>
      </c>
      <c r="B408" s="30" t="n">
        <f aca="false">IF(F407&lt;=0,0,F407)</f>
        <v>0</v>
      </c>
      <c r="C408" s="30" t="n">
        <f aca="false">IF(B408&lt;=0,0,B408*('Rechner &amp; Ergebnisse'!C6/100)/12)</f>
        <v>0</v>
      </c>
      <c r="D408" s="30" t="n">
        <f aca="false">IF(B408&lt;=0,0,MIN('Rechner &amp; Ergebnisse'!C5*('Rechner &amp; Ergebnisse'!C6/100+'Rechner &amp; Ergebnisse'!C7/100)/12-C408,B408))</f>
        <v>0</v>
      </c>
      <c r="E408" s="31" t="n">
        <v>0</v>
      </c>
      <c r="F408" s="32" t="n">
        <f aca="false">MAX(B408-D408-E408,0)</f>
        <v>0</v>
      </c>
      <c r="G408" s="33" t="n">
        <f aca="false">'Rechner &amp; Ergebnisse'!C9+INT((A408-1)/12)</f>
        <v>2058</v>
      </c>
      <c r="H408" s="34" t="b">
        <f aca="false">MOD(A408,12)&lt;&gt;0</f>
        <v>1</v>
      </c>
    </row>
    <row r="409" customFormat="false" ht="15" hidden="false" customHeight="true" outlineLevel="0" collapsed="false">
      <c r="A409" s="35" t="n">
        <v>408</v>
      </c>
      <c r="B409" s="36" t="n">
        <f aca="false">IF(F408&lt;=0,0,F408)</f>
        <v>0</v>
      </c>
      <c r="C409" s="36" t="n">
        <f aca="false">IF(B409&lt;=0,0,B409*('Rechner &amp; Ergebnisse'!C6/100)/12)</f>
        <v>0</v>
      </c>
      <c r="D409" s="36" t="n">
        <f aca="false">IF(B409&lt;=0,0,MIN('Rechner &amp; Ergebnisse'!C5*('Rechner &amp; Ergebnisse'!C6/100+'Rechner &amp; Ergebnisse'!C7/100)/12-C409,B409))</f>
        <v>0</v>
      </c>
      <c r="E409" s="40" t="n">
        <f aca="false">IF(B409&lt;=0,0,MIN('Rechner &amp; Ergebnisse'!C8,MAX(B409-D409,0)))</f>
        <v>0</v>
      </c>
      <c r="F409" s="38" t="n">
        <f aca="false">MAX(B409-D409-E409,0)</f>
        <v>0</v>
      </c>
      <c r="G409" s="39" t="n">
        <f aca="false">'Rechner &amp; Ergebnisse'!C9+INT((A409-1)/12)</f>
        <v>2058</v>
      </c>
      <c r="H409" s="34" t="b">
        <f aca="false">MOD(A409,12)&lt;&gt;0</f>
        <v>0</v>
      </c>
    </row>
    <row r="410" customFormat="false" ht="15" hidden="false" customHeight="true" outlineLevel="0" collapsed="false">
      <c r="A410" s="29" t="n">
        <v>409</v>
      </c>
      <c r="B410" s="30" t="n">
        <f aca="false">IF(F409&lt;=0,0,F409)</f>
        <v>0</v>
      </c>
      <c r="C410" s="30" t="n">
        <f aca="false">IF(B410&lt;=0,0,B410*('Rechner &amp; Ergebnisse'!C6/100)/12)</f>
        <v>0</v>
      </c>
      <c r="D410" s="30" t="n">
        <f aca="false">IF(B410&lt;=0,0,MIN('Rechner &amp; Ergebnisse'!C5*('Rechner &amp; Ergebnisse'!C6/100+'Rechner &amp; Ergebnisse'!C7/100)/12-C410,B410))</f>
        <v>0</v>
      </c>
      <c r="E410" s="31" t="n">
        <v>0</v>
      </c>
      <c r="F410" s="32" t="n">
        <f aca="false">MAX(B410-D410-E410,0)</f>
        <v>0</v>
      </c>
      <c r="G410" s="33" t="n">
        <f aca="false">'Rechner &amp; Ergebnisse'!C9+INT((A410-1)/12)</f>
        <v>2059</v>
      </c>
      <c r="H410" s="34" t="b">
        <f aca="false">MOD(A410,12)&lt;&gt;0</f>
        <v>1</v>
      </c>
    </row>
    <row r="411" customFormat="false" ht="15" hidden="false" customHeight="true" outlineLevel="0" collapsed="false">
      <c r="A411" s="35" t="n">
        <v>410</v>
      </c>
      <c r="B411" s="36" t="n">
        <f aca="false">IF(F410&lt;=0,0,F410)</f>
        <v>0</v>
      </c>
      <c r="C411" s="36" t="n">
        <f aca="false">IF(B411&lt;=0,0,B411*('Rechner &amp; Ergebnisse'!C6/100)/12)</f>
        <v>0</v>
      </c>
      <c r="D411" s="36" t="n">
        <f aca="false">IF(B411&lt;=0,0,MIN('Rechner &amp; Ergebnisse'!C5*('Rechner &amp; Ergebnisse'!C6/100+'Rechner &amp; Ergebnisse'!C7/100)/12-C411,B411))</f>
        <v>0</v>
      </c>
      <c r="E411" s="37" t="n">
        <v>0</v>
      </c>
      <c r="F411" s="38" t="n">
        <f aca="false">MAX(B411-D411-E411,0)</f>
        <v>0</v>
      </c>
      <c r="G411" s="39" t="n">
        <f aca="false">'Rechner &amp; Ergebnisse'!C9+INT((A411-1)/12)</f>
        <v>2059</v>
      </c>
      <c r="H411" s="34" t="b">
        <f aca="false">MOD(A411,12)&lt;&gt;0</f>
        <v>1</v>
      </c>
    </row>
    <row r="412" customFormat="false" ht="15" hidden="false" customHeight="true" outlineLevel="0" collapsed="false">
      <c r="A412" s="29" t="n">
        <v>411</v>
      </c>
      <c r="B412" s="30" t="n">
        <f aca="false">IF(F411&lt;=0,0,F411)</f>
        <v>0</v>
      </c>
      <c r="C412" s="30" t="n">
        <f aca="false">IF(B412&lt;=0,0,B412*('Rechner &amp; Ergebnisse'!C6/100)/12)</f>
        <v>0</v>
      </c>
      <c r="D412" s="30" t="n">
        <f aca="false">IF(B412&lt;=0,0,MIN('Rechner &amp; Ergebnisse'!C5*('Rechner &amp; Ergebnisse'!C6/100+'Rechner &amp; Ergebnisse'!C7/100)/12-C412,B412))</f>
        <v>0</v>
      </c>
      <c r="E412" s="31" t="n">
        <v>0</v>
      </c>
      <c r="F412" s="32" t="n">
        <f aca="false">MAX(B412-D412-E412,0)</f>
        <v>0</v>
      </c>
      <c r="G412" s="33" t="n">
        <f aca="false">'Rechner &amp; Ergebnisse'!C9+INT((A412-1)/12)</f>
        <v>2059</v>
      </c>
      <c r="H412" s="34" t="b">
        <f aca="false">MOD(A412,12)&lt;&gt;0</f>
        <v>1</v>
      </c>
    </row>
    <row r="413" customFormat="false" ht="15" hidden="false" customHeight="true" outlineLevel="0" collapsed="false">
      <c r="A413" s="35" t="n">
        <v>412</v>
      </c>
      <c r="B413" s="36" t="n">
        <f aca="false">IF(F412&lt;=0,0,F412)</f>
        <v>0</v>
      </c>
      <c r="C413" s="36" t="n">
        <f aca="false">IF(B413&lt;=0,0,B413*('Rechner &amp; Ergebnisse'!C6/100)/12)</f>
        <v>0</v>
      </c>
      <c r="D413" s="36" t="n">
        <f aca="false">IF(B413&lt;=0,0,MIN('Rechner &amp; Ergebnisse'!C5*('Rechner &amp; Ergebnisse'!C6/100+'Rechner &amp; Ergebnisse'!C7/100)/12-C413,B413))</f>
        <v>0</v>
      </c>
      <c r="E413" s="37" t="n">
        <v>0</v>
      </c>
      <c r="F413" s="38" t="n">
        <f aca="false">MAX(B413-D413-E413,0)</f>
        <v>0</v>
      </c>
      <c r="G413" s="39" t="n">
        <f aca="false">'Rechner &amp; Ergebnisse'!C9+INT((A413-1)/12)</f>
        <v>2059</v>
      </c>
      <c r="H413" s="34" t="b">
        <f aca="false">MOD(A413,12)&lt;&gt;0</f>
        <v>1</v>
      </c>
    </row>
    <row r="414" customFormat="false" ht="15" hidden="false" customHeight="true" outlineLevel="0" collapsed="false">
      <c r="A414" s="29" t="n">
        <v>413</v>
      </c>
      <c r="B414" s="30" t="n">
        <f aca="false">IF(F413&lt;=0,0,F413)</f>
        <v>0</v>
      </c>
      <c r="C414" s="30" t="n">
        <f aca="false">IF(B414&lt;=0,0,B414*('Rechner &amp; Ergebnisse'!C6/100)/12)</f>
        <v>0</v>
      </c>
      <c r="D414" s="30" t="n">
        <f aca="false">IF(B414&lt;=0,0,MIN('Rechner &amp; Ergebnisse'!C5*('Rechner &amp; Ergebnisse'!C6/100+'Rechner &amp; Ergebnisse'!C7/100)/12-C414,B414))</f>
        <v>0</v>
      </c>
      <c r="E414" s="31" t="n">
        <v>0</v>
      </c>
      <c r="F414" s="32" t="n">
        <f aca="false">MAX(B414-D414-E414,0)</f>
        <v>0</v>
      </c>
      <c r="G414" s="33" t="n">
        <f aca="false">'Rechner &amp; Ergebnisse'!C9+INT((A414-1)/12)</f>
        <v>2059</v>
      </c>
      <c r="H414" s="34" t="b">
        <f aca="false">MOD(A414,12)&lt;&gt;0</f>
        <v>1</v>
      </c>
    </row>
    <row r="415" customFormat="false" ht="15" hidden="false" customHeight="true" outlineLevel="0" collapsed="false">
      <c r="A415" s="35" t="n">
        <v>414</v>
      </c>
      <c r="B415" s="36" t="n">
        <f aca="false">IF(F414&lt;=0,0,F414)</f>
        <v>0</v>
      </c>
      <c r="C415" s="36" t="n">
        <f aca="false">IF(B415&lt;=0,0,B415*('Rechner &amp; Ergebnisse'!C6/100)/12)</f>
        <v>0</v>
      </c>
      <c r="D415" s="36" t="n">
        <f aca="false">IF(B415&lt;=0,0,MIN('Rechner &amp; Ergebnisse'!C5*('Rechner &amp; Ergebnisse'!C6/100+'Rechner &amp; Ergebnisse'!C7/100)/12-C415,B415))</f>
        <v>0</v>
      </c>
      <c r="E415" s="37" t="n">
        <v>0</v>
      </c>
      <c r="F415" s="38" t="n">
        <f aca="false">MAX(B415-D415-E415,0)</f>
        <v>0</v>
      </c>
      <c r="G415" s="39" t="n">
        <f aca="false">'Rechner &amp; Ergebnisse'!C9+INT((A415-1)/12)</f>
        <v>2059</v>
      </c>
      <c r="H415" s="34" t="b">
        <f aca="false">MOD(A415,12)&lt;&gt;0</f>
        <v>1</v>
      </c>
    </row>
    <row r="416" customFormat="false" ht="15" hidden="false" customHeight="true" outlineLevel="0" collapsed="false">
      <c r="A416" s="29" t="n">
        <v>415</v>
      </c>
      <c r="B416" s="30" t="n">
        <f aca="false">IF(F415&lt;=0,0,F415)</f>
        <v>0</v>
      </c>
      <c r="C416" s="30" t="n">
        <f aca="false">IF(B416&lt;=0,0,B416*('Rechner &amp; Ergebnisse'!C6/100)/12)</f>
        <v>0</v>
      </c>
      <c r="D416" s="30" t="n">
        <f aca="false">IF(B416&lt;=0,0,MIN('Rechner &amp; Ergebnisse'!C5*('Rechner &amp; Ergebnisse'!C6/100+'Rechner &amp; Ergebnisse'!C7/100)/12-C416,B416))</f>
        <v>0</v>
      </c>
      <c r="E416" s="31" t="n">
        <v>0</v>
      </c>
      <c r="F416" s="32" t="n">
        <f aca="false">MAX(B416-D416-E416,0)</f>
        <v>0</v>
      </c>
      <c r="G416" s="33" t="n">
        <f aca="false">'Rechner &amp; Ergebnisse'!C9+INT((A416-1)/12)</f>
        <v>2059</v>
      </c>
      <c r="H416" s="34" t="b">
        <f aca="false">MOD(A416,12)&lt;&gt;0</f>
        <v>1</v>
      </c>
    </row>
    <row r="417" customFormat="false" ht="15" hidden="false" customHeight="true" outlineLevel="0" collapsed="false">
      <c r="A417" s="35" t="n">
        <v>416</v>
      </c>
      <c r="B417" s="36" t="n">
        <f aca="false">IF(F416&lt;=0,0,F416)</f>
        <v>0</v>
      </c>
      <c r="C417" s="36" t="n">
        <f aca="false">IF(B417&lt;=0,0,B417*('Rechner &amp; Ergebnisse'!C6/100)/12)</f>
        <v>0</v>
      </c>
      <c r="D417" s="36" t="n">
        <f aca="false">IF(B417&lt;=0,0,MIN('Rechner &amp; Ergebnisse'!C5*('Rechner &amp; Ergebnisse'!C6/100+'Rechner &amp; Ergebnisse'!C7/100)/12-C417,B417))</f>
        <v>0</v>
      </c>
      <c r="E417" s="37" t="n">
        <v>0</v>
      </c>
      <c r="F417" s="38" t="n">
        <f aca="false">MAX(B417-D417-E417,0)</f>
        <v>0</v>
      </c>
      <c r="G417" s="39" t="n">
        <f aca="false">'Rechner &amp; Ergebnisse'!C9+INT((A417-1)/12)</f>
        <v>2059</v>
      </c>
      <c r="H417" s="34" t="b">
        <f aca="false">MOD(A417,12)&lt;&gt;0</f>
        <v>1</v>
      </c>
    </row>
    <row r="418" customFormat="false" ht="15" hidden="false" customHeight="true" outlineLevel="0" collapsed="false">
      <c r="A418" s="29" t="n">
        <v>417</v>
      </c>
      <c r="B418" s="30" t="n">
        <f aca="false">IF(F417&lt;=0,0,F417)</f>
        <v>0</v>
      </c>
      <c r="C418" s="30" t="n">
        <f aca="false">IF(B418&lt;=0,0,B418*('Rechner &amp; Ergebnisse'!C6/100)/12)</f>
        <v>0</v>
      </c>
      <c r="D418" s="30" t="n">
        <f aca="false">IF(B418&lt;=0,0,MIN('Rechner &amp; Ergebnisse'!C5*('Rechner &amp; Ergebnisse'!C6/100+'Rechner &amp; Ergebnisse'!C7/100)/12-C418,B418))</f>
        <v>0</v>
      </c>
      <c r="E418" s="31" t="n">
        <v>0</v>
      </c>
      <c r="F418" s="32" t="n">
        <f aca="false">MAX(B418-D418-E418,0)</f>
        <v>0</v>
      </c>
      <c r="G418" s="33" t="n">
        <f aca="false">'Rechner &amp; Ergebnisse'!C9+INT((A418-1)/12)</f>
        <v>2059</v>
      </c>
      <c r="H418" s="34" t="b">
        <f aca="false">MOD(A418,12)&lt;&gt;0</f>
        <v>1</v>
      </c>
    </row>
    <row r="419" customFormat="false" ht="15" hidden="false" customHeight="true" outlineLevel="0" collapsed="false">
      <c r="A419" s="35" t="n">
        <v>418</v>
      </c>
      <c r="B419" s="36" t="n">
        <f aca="false">IF(F418&lt;=0,0,F418)</f>
        <v>0</v>
      </c>
      <c r="C419" s="36" t="n">
        <f aca="false">IF(B419&lt;=0,0,B419*('Rechner &amp; Ergebnisse'!C6/100)/12)</f>
        <v>0</v>
      </c>
      <c r="D419" s="36" t="n">
        <f aca="false">IF(B419&lt;=0,0,MIN('Rechner &amp; Ergebnisse'!C5*('Rechner &amp; Ergebnisse'!C6/100+'Rechner &amp; Ergebnisse'!C7/100)/12-C419,B419))</f>
        <v>0</v>
      </c>
      <c r="E419" s="37" t="n">
        <v>0</v>
      </c>
      <c r="F419" s="38" t="n">
        <f aca="false">MAX(B419-D419-E419,0)</f>
        <v>0</v>
      </c>
      <c r="G419" s="39" t="n">
        <f aca="false">'Rechner &amp; Ergebnisse'!C9+INT((A419-1)/12)</f>
        <v>2059</v>
      </c>
      <c r="H419" s="34" t="b">
        <f aca="false">MOD(A419,12)&lt;&gt;0</f>
        <v>1</v>
      </c>
    </row>
    <row r="420" customFormat="false" ht="15" hidden="false" customHeight="true" outlineLevel="0" collapsed="false">
      <c r="A420" s="29" t="n">
        <v>419</v>
      </c>
      <c r="B420" s="30" t="n">
        <f aca="false">IF(F419&lt;=0,0,F419)</f>
        <v>0</v>
      </c>
      <c r="C420" s="30" t="n">
        <f aca="false">IF(B420&lt;=0,0,B420*('Rechner &amp; Ergebnisse'!C6/100)/12)</f>
        <v>0</v>
      </c>
      <c r="D420" s="30" t="n">
        <f aca="false">IF(B420&lt;=0,0,MIN('Rechner &amp; Ergebnisse'!C5*('Rechner &amp; Ergebnisse'!C6/100+'Rechner &amp; Ergebnisse'!C7/100)/12-C420,B420))</f>
        <v>0</v>
      </c>
      <c r="E420" s="31" t="n">
        <v>0</v>
      </c>
      <c r="F420" s="32" t="n">
        <f aca="false">MAX(B420-D420-E420,0)</f>
        <v>0</v>
      </c>
      <c r="G420" s="33" t="n">
        <f aca="false">'Rechner &amp; Ergebnisse'!C9+INT((A420-1)/12)</f>
        <v>2059</v>
      </c>
      <c r="H420" s="34" t="b">
        <f aca="false">MOD(A420,12)&lt;&gt;0</f>
        <v>1</v>
      </c>
    </row>
    <row r="421" customFormat="false" ht="15" hidden="false" customHeight="true" outlineLevel="0" collapsed="false">
      <c r="A421" s="35" t="n">
        <v>420</v>
      </c>
      <c r="B421" s="36" t="n">
        <f aca="false">IF(F420&lt;=0,0,F420)</f>
        <v>0</v>
      </c>
      <c r="C421" s="36" t="n">
        <f aca="false">IF(B421&lt;=0,0,B421*('Rechner &amp; Ergebnisse'!C6/100)/12)</f>
        <v>0</v>
      </c>
      <c r="D421" s="36" t="n">
        <f aca="false">IF(B421&lt;=0,0,MIN('Rechner &amp; Ergebnisse'!C5*('Rechner &amp; Ergebnisse'!C6/100+'Rechner &amp; Ergebnisse'!C7/100)/12-C421,B421))</f>
        <v>0</v>
      </c>
      <c r="E421" s="40" t="n">
        <f aca="false">IF(B421&lt;=0,0,MIN('Rechner &amp; Ergebnisse'!C8,MAX(B421-D421,0)))</f>
        <v>0</v>
      </c>
      <c r="F421" s="38" t="n">
        <f aca="false">MAX(B421-D421-E421,0)</f>
        <v>0</v>
      </c>
      <c r="G421" s="39" t="n">
        <f aca="false">'Rechner &amp; Ergebnisse'!C9+INT((A421-1)/12)</f>
        <v>2059</v>
      </c>
      <c r="H421" s="34" t="b">
        <f aca="false">MOD(A421,12)&lt;&gt;0</f>
        <v>0</v>
      </c>
    </row>
    <row r="422" customFormat="false" ht="15" hidden="false" customHeight="true" outlineLevel="0" collapsed="false">
      <c r="A422" s="29" t="n">
        <v>421</v>
      </c>
      <c r="B422" s="30" t="n">
        <f aca="false">IF(F421&lt;=0,0,F421)</f>
        <v>0</v>
      </c>
      <c r="C422" s="30" t="n">
        <f aca="false">IF(B422&lt;=0,0,B422*('Rechner &amp; Ergebnisse'!C6/100)/12)</f>
        <v>0</v>
      </c>
      <c r="D422" s="30" t="n">
        <f aca="false">IF(B422&lt;=0,0,MIN('Rechner &amp; Ergebnisse'!C5*('Rechner &amp; Ergebnisse'!C6/100+'Rechner &amp; Ergebnisse'!C7/100)/12-C422,B422))</f>
        <v>0</v>
      </c>
      <c r="E422" s="31" t="n">
        <v>0</v>
      </c>
      <c r="F422" s="32" t="n">
        <f aca="false">MAX(B422-D422-E422,0)</f>
        <v>0</v>
      </c>
      <c r="G422" s="33" t="n">
        <f aca="false">'Rechner &amp; Ergebnisse'!C9+INT((A422-1)/12)</f>
        <v>2060</v>
      </c>
      <c r="H422" s="34" t="b">
        <f aca="false">MOD(A422,12)&lt;&gt;0</f>
        <v>1</v>
      </c>
    </row>
    <row r="423" customFormat="false" ht="15" hidden="false" customHeight="true" outlineLevel="0" collapsed="false">
      <c r="A423" s="35" t="n">
        <v>422</v>
      </c>
      <c r="B423" s="36" t="n">
        <f aca="false">IF(F422&lt;=0,0,F422)</f>
        <v>0</v>
      </c>
      <c r="C423" s="36" t="n">
        <f aca="false">IF(B423&lt;=0,0,B423*('Rechner &amp; Ergebnisse'!C6/100)/12)</f>
        <v>0</v>
      </c>
      <c r="D423" s="36" t="n">
        <f aca="false">IF(B423&lt;=0,0,MIN('Rechner &amp; Ergebnisse'!C5*('Rechner &amp; Ergebnisse'!C6/100+'Rechner &amp; Ergebnisse'!C7/100)/12-C423,B423))</f>
        <v>0</v>
      </c>
      <c r="E423" s="37" t="n">
        <v>0</v>
      </c>
      <c r="F423" s="38" t="n">
        <f aca="false">MAX(B423-D423-E423,0)</f>
        <v>0</v>
      </c>
      <c r="G423" s="39" t="n">
        <f aca="false">'Rechner &amp; Ergebnisse'!C9+INT((A423-1)/12)</f>
        <v>2060</v>
      </c>
      <c r="H423" s="34" t="b">
        <f aca="false">MOD(A423,12)&lt;&gt;0</f>
        <v>1</v>
      </c>
    </row>
    <row r="424" customFormat="false" ht="15" hidden="false" customHeight="true" outlineLevel="0" collapsed="false">
      <c r="A424" s="29" t="n">
        <v>423</v>
      </c>
      <c r="B424" s="30" t="n">
        <f aca="false">IF(F423&lt;=0,0,F423)</f>
        <v>0</v>
      </c>
      <c r="C424" s="30" t="n">
        <f aca="false">IF(B424&lt;=0,0,B424*('Rechner &amp; Ergebnisse'!C6/100)/12)</f>
        <v>0</v>
      </c>
      <c r="D424" s="30" t="n">
        <f aca="false">IF(B424&lt;=0,0,MIN('Rechner &amp; Ergebnisse'!C5*('Rechner &amp; Ergebnisse'!C6/100+'Rechner &amp; Ergebnisse'!C7/100)/12-C424,B424))</f>
        <v>0</v>
      </c>
      <c r="E424" s="31" t="n">
        <v>0</v>
      </c>
      <c r="F424" s="32" t="n">
        <f aca="false">MAX(B424-D424-E424,0)</f>
        <v>0</v>
      </c>
      <c r="G424" s="33" t="n">
        <f aca="false">'Rechner &amp; Ergebnisse'!C9+INT((A424-1)/12)</f>
        <v>2060</v>
      </c>
      <c r="H424" s="34" t="b">
        <f aca="false">MOD(A424,12)&lt;&gt;0</f>
        <v>1</v>
      </c>
    </row>
    <row r="425" customFormat="false" ht="15" hidden="false" customHeight="true" outlineLevel="0" collapsed="false">
      <c r="A425" s="35" t="n">
        <v>424</v>
      </c>
      <c r="B425" s="36" t="n">
        <f aca="false">IF(F424&lt;=0,0,F424)</f>
        <v>0</v>
      </c>
      <c r="C425" s="36" t="n">
        <f aca="false">IF(B425&lt;=0,0,B425*('Rechner &amp; Ergebnisse'!C6/100)/12)</f>
        <v>0</v>
      </c>
      <c r="D425" s="36" t="n">
        <f aca="false">IF(B425&lt;=0,0,MIN('Rechner &amp; Ergebnisse'!C5*('Rechner &amp; Ergebnisse'!C6/100+'Rechner &amp; Ergebnisse'!C7/100)/12-C425,B425))</f>
        <v>0</v>
      </c>
      <c r="E425" s="37" t="n">
        <v>0</v>
      </c>
      <c r="F425" s="38" t="n">
        <f aca="false">MAX(B425-D425-E425,0)</f>
        <v>0</v>
      </c>
      <c r="G425" s="39" t="n">
        <f aca="false">'Rechner &amp; Ergebnisse'!C9+INT((A425-1)/12)</f>
        <v>2060</v>
      </c>
      <c r="H425" s="34" t="b">
        <f aca="false">MOD(A425,12)&lt;&gt;0</f>
        <v>1</v>
      </c>
    </row>
    <row r="426" customFormat="false" ht="15" hidden="false" customHeight="true" outlineLevel="0" collapsed="false">
      <c r="A426" s="29" t="n">
        <v>425</v>
      </c>
      <c r="B426" s="30" t="n">
        <f aca="false">IF(F425&lt;=0,0,F425)</f>
        <v>0</v>
      </c>
      <c r="C426" s="30" t="n">
        <f aca="false">IF(B426&lt;=0,0,B426*('Rechner &amp; Ergebnisse'!C6/100)/12)</f>
        <v>0</v>
      </c>
      <c r="D426" s="30" t="n">
        <f aca="false">IF(B426&lt;=0,0,MIN('Rechner &amp; Ergebnisse'!C5*('Rechner &amp; Ergebnisse'!C6/100+'Rechner &amp; Ergebnisse'!C7/100)/12-C426,B426))</f>
        <v>0</v>
      </c>
      <c r="E426" s="31" t="n">
        <v>0</v>
      </c>
      <c r="F426" s="32" t="n">
        <f aca="false">MAX(B426-D426-E426,0)</f>
        <v>0</v>
      </c>
      <c r="G426" s="33" t="n">
        <f aca="false">'Rechner &amp; Ergebnisse'!C9+INT((A426-1)/12)</f>
        <v>2060</v>
      </c>
      <c r="H426" s="34" t="b">
        <f aca="false">MOD(A426,12)&lt;&gt;0</f>
        <v>1</v>
      </c>
    </row>
    <row r="427" customFormat="false" ht="15" hidden="false" customHeight="true" outlineLevel="0" collapsed="false">
      <c r="A427" s="35" t="n">
        <v>426</v>
      </c>
      <c r="B427" s="36" t="n">
        <f aca="false">IF(F426&lt;=0,0,F426)</f>
        <v>0</v>
      </c>
      <c r="C427" s="36" t="n">
        <f aca="false">IF(B427&lt;=0,0,B427*('Rechner &amp; Ergebnisse'!C6/100)/12)</f>
        <v>0</v>
      </c>
      <c r="D427" s="36" t="n">
        <f aca="false">IF(B427&lt;=0,0,MIN('Rechner &amp; Ergebnisse'!C5*('Rechner &amp; Ergebnisse'!C6/100+'Rechner &amp; Ergebnisse'!C7/100)/12-C427,B427))</f>
        <v>0</v>
      </c>
      <c r="E427" s="37" t="n">
        <v>0</v>
      </c>
      <c r="F427" s="38" t="n">
        <f aca="false">MAX(B427-D427-E427,0)</f>
        <v>0</v>
      </c>
      <c r="G427" s="39" t="n">
        <f aca="false">'Rechner &amp; Ergebnisse'!C9+INT((A427-1)/12)</f>
        <v>2060</v>
      </c>
      <c r="H427" s="34" t="b">
        <f aca="false">MOD(A427,12)&lt;&gt;0</f>
        <v>1</v>
      </c>
    </row>
    <row r="428" customFormat="false" ht="15" hidden="false" customHeight="true" outlineLevel="0" collapsed="false">
      <c r="A428" s="29" t="n">
        <v>427</v>
      </c>
      <c r="B428" s="30" t="n">
        <f aca="false">IF(F427&lt;=0,0,F427)</f>
        <v>0</v>
      </c>
      <c r="C428" s="30" t="n">
        <f aca="false">IF(B428&lt;=0,0,B428*('Rechner &amp; Ergebnisse'!C6/100)/12)</f>
        <v>0</v>
      </c>
      <c r="D428" s="30" t="n">
        <f aca="false">IF(B428&lt;=0,0,MIN('Rechner &amp; Ergebnisse'!C5*('Rechner &amp; Ergebnisse'!C6/100+'Rechner &amp; Ergebnisse'!C7/100)/12-C428,B428))</f>
        <v>0</v>
      </c>
      <c r="E428" s="31" t="n">
        <v>0</v>
      </c>
      <c r="F428" s="32" t="n">
        <f aca="false">MAX(B428-D428-E428,0)</f>
        <v>0</v>
      </c>
      <c r="G428" s="33" t="n">
        <f aca="false">'Rechner &amp; Ergebnisse'!C9+INT((A428-1)/12)</f>
        <v>2060</v>
      </c>
      <c r="H428" s="34" t="b">
        <f aca="false">MOD(A428,12)&lt;&gt;0</f>
        <v>1</v>
      </c>
    </row>
    <row r="429" customFormat="false" ht="15" hidden="false" customHeight="true" outlineLevel="0" collapsed="false">
      <c r="A429" s="35" t="n">
        <v>428</v>
      </c>
      <c r="B429" s="36" t="n">
        <f aca="false">IF(F428&lt;=0,0,F428)</f>
        <v>0</v>
      </c>
      <c r="C429" s="36" t="n">
        <f aca="false">IF(B429&lt;=0,0,B429*('Rechner &amp; Ergebnisse'!C6/100)/12)</f>
        <v>0</v>
      </c>
      <c r="D429" s="36" t="n">
        <f aca="false">IF(B429&lt;=0,0,MIN('Rechner &amp; Ergebnisse'!C5*('Rechner &amp; Ergebnisse'!C6/100+'Rechner &amp; Ergebnisse'!C7/100)/12-C429,B429))</f>
        <v>0</v>
      </c>
      <c r="E429" s="37" t="n">
        <v>0</v>
      </c>
      <c r="F429" s="38" t="n">
        <f aca="false">MAX(B429-D429-E429,0)</f>
        <v>0</v>
      </c>
      <c r="G429" s="39" t="n">
        <f aca="false">'Rechner &amp; Ergebnisse'!C9+INT((A429-1)/12)</f>
        <v>2060</v>
      </c>
      <c r="H429" s="34" t="b">
        <f aca="false">MOD(A429,12)&lt;&gt;0</f>
        <v>1</v>
      </c>
    </row>
    <row r="430" customFormat="false" ht="15" hidden="false" customHeight="true" outlineLevel="0" collapsed="false">
      <c r="A430" s="29" t="n">
        <v>429</v>
      </c>
      <c r="B430" s="30" t="n">
        <f aca="false">IF(F429&lt;=0,0,F429)</f>
        <v>0</v>
      </c>
      <c r="C430" s="30" t="n">
        <f aca="false">IF(B430&lt;=0,0,B430*('Rechner &amp; Ergebnisse'!C6/100)/12)</f>
        <v>0</v>
      </c>
      <c r="D430" s="30" t="n">
        <f aca="false">IF(B430&lt;=0,0,MIN('Rechner &amp; Ergebnisse'!C5*('Rechner &amp; Ergebnisse'!C6/100+'Rechner &amp; Ergebnisse'!C7/100)/12-C430,B430))</f>
        <v>0</v>
      </c>
      <c r="E430" s="31" t="n">
        <v>0</v>
      </c>
      <c r="F430" s="32" t="n">
        <f aca="false">MAX(B430-D430-E430,0)</f>
        <v>0</v>
      </c>
      <c r="G430" s="33" t="n">
        <f aca="false">'Rechner &amp; Ergebnisse'!C9+INT((A430-1)/12)</f>
        <v>2060</v>
      </c>
      <c r="H430" s="34" t="b">
        <f aca="false">MOD(A430,12)&lt;&gt;0</f>
        <v>1</v>
      </c>
    </row>
    <row r="431" customFormat="false" ht="15" hidden="false" customHeight="true" outlineLevel="0" collapsed="false">
      <c r="A431" s="35" t="n">
        <v>430</v>
      </c>
      <c r="B431" s="36" t="n">
        <f aca="false">IF(F430&lt;=0,0,F430)</f>
        <v>0</v>
      </c>
      <c r="C431" s="36" t="n">
        <f aca="false">IF(B431&lt;=0,0,B431*('Rechner &amp; Ergebnisse'!C6/100)/12)</f>
        <v>0</v>
      </c>
      <c r="D431" s="36" t="n">
        <f aca="false">IF(B431&lt;=0,0,MIN('Rechner &amp; Ergebnisse'!C5*('Rechner &amp; Ergebnisse'!C6/100+'Rechner &amp; Ergebnisse'!C7/100)/12-C431,B431))</f>
        <v>0</v>
      </c>
      <c r="E431" s="37" t="n">
        <v>0</v>
      </c>
      <c r="F431" s="38" t="n">
        <f aca="false">MAX(B431-D431-E431,0)</f>
        <v>0</v>
      </c>
      <c r="G431" s="39" t="n">
        <f aca="false">'Rechner &amp; Ergebnisse'!C9+INT((A431-1)/12)</f>
        <v>2060</v>
      </c>
      <c r="H431" s="34" t="b">
        <f aca="false">MOD(A431,12)&lt;&gt;0</f>
        <v>1</v>
      </c>
    </row>
    <row r="432" customFormat="false" ht="15" hidden="false" customHeight="true" outlineLevel="0" collapsed="false">
      <c r="A432" s="29" t="n">
        <v>431</v>
      </c>
      <c r="B432" s="30" t="n">
        <f aca="false">IF(F431&lt;=0,0,F431)</f>
        <v>0</v>
      </c>
      <c r="C432" s="30" t="n">
        <f aca="false">IF(B432&lt;=0,0,B432*('Rechner &amp; Ergebnisse'!C6/100)/12)</f>
        <v>0</v>
      </c>
      <c r="D432" s="30" t="n">
        <f aca="false">IF(B432&lt;=0,0,MIN('Rechner &amp; Ergebnisse'!C5*('Rechner &amp; Ergebnisse'!C6/100+'Rechner &amp; Ergebnisse'!C7/100)/12-C432,B432))</f>
        <v>0</v>
      </c>
      <c r="E432" s="31" t="n">
        <v>0</v>
      </c>
      <c r="F432" s="32" t="n">
        <f aca="false">MAX(B432-D432-E432,0)</f>
        <v>0</v>
      </c>
      <c r="G432" s="33" t="n">
        <f aca="false">'Rechner &amp; Ergebnisse'!C9+INT((A432-1)/12)</f>
        <v>2060</v>
      </c>
      <c r="H432" s="34" t="b">
        <f aca="false">MOD(A432,12)&lt;&gt;0</f>
        <v>1</v>
      </c>
    </row>
    <row r="433" customFormat="false" ht="15" hidden="false" customHeight="true" outlineLevel="0" collapsed="false">
      <c r="A433" s="35" t="n">
        <v>432</v>
      </c>
      <c r="B433" s="36" t="n">
        <f aca="false">IF(F432&lt;=0,0,F432)</f>
        <v>0</v>
      </c>
      <c r="C433" s="36" t="n">
        <f aca="false">IF(B433&lt;=0,0,B433*('Rechner &amp; Ergebnisse'!C6/100)/12)</f>
        <v>0</v>
      </c>
      <c r="D433" s="36" t="n">
        <f aca="false">IF(B433&lt;=0,0,MIN('Rechner &amp; Ergebnisse'!C5*('Rechner &amp; Ergebnisse'!C6/100+'Rechner &amp; Ergebnisse'!C7/100)/12-C433,B433))</f>
        <v>0</v>
      </c>
      <c r="E433" s="40" t="n">
        <f aca="false">IF(B433&lt;=0,0,MIN('Rechner &amp; Ergebnisse'!C8,MAX(B433-D433,0)))</f>
        <v>0</v>
      </c>
      <c r="F433" s="38" t="n">
        <f aca="false">MAX(B433-D433-E433,0)</f>
        <v>0</v>
      </c>
      <c r="G433" s="39" t="n">
        <f aca="false">'Rechner &amp; Ergebnisse'!C9+INT((A433-1)/12)</f>
        <v>2060</v>
      </c>
      <c r="H433" s="34" t="b">
        <f aca="false">MOD(A433,12)&lt;&gt;0</f>
        <v>0</v>
      </c>
    </row>
    <row r="434" customFormat="false" ht="15" hidden="false" customHeight="true" outlineLevel="0" collapsed="false">
      <c r="A434" s="29" t="n">
        <v>433</v>
      </c>
      <c r="B434" s="30" t="n">
        <f aca="false">IF(F433&lt;=0,0,F433)</f>
        <v>0</v>
      </c>
      <c r="C434" s="30" t="n">
        <f aca="false">IF(B434&lt;=0,0,B434*('Rechner &amp; Ergebnisse'!C6/100)/12)</f>
        <v>0</v>
      </c>
      <c r="D434" s="30" t="n">
        <f aca="false">IF(B434&lt;=0,0,MIN('Rechner &amp; Ergebnisse'!C5*('Rechner &amp; Ergebnisse'!C6/100+'Rechner &amp; Ergebnisse'!C7/100)/12-C434,B434))</f>
        <v>0</v>
      </c>
      <c r="E434" s="31" t="n">
        <v>0</v>
      </c>
      <c r="F434" s="32" t="n">
        <f aca="false">MAX(B434-D434-E434,0)</f>
        <v>0</v>
      </c>
      <c r="G434" s="33" t="n">
        <f aca="false">'Rechner &amp; Ergebnisse'!C9+INT((A434-1)/12)</f>
        <v>2061</v>
      </c>
      <c r="H434" s="34" t="b">
        <f aca="false">MOD(A434,12)&lt;&gt;0</f>
        <v>1</v>
      </c>
    </row>
    <row r="435" customFormat="false" ht="15" hidden="false" customHeight="true" outlineLevel="0" collapsed="false">
      <c r="A435" s="35" t="n">
        <v>434</v>
      </c>
      <c r="B435" s="36" t="n">
        <f aca="false">IF(F434&lt;=0,0,F434)</f>
        <v>0</v>
      </c>
      <c r="C435" s="36" t="n">
        <f aca="false">IF(B435&lt;=0,0,B435*('Rechner &amp; Ergebnisse'!C6/100)/12)</f>
        <v>0</v>
      </c>
      <c r="D435" s="36" t="n">
        <f aca="false">IF(B435&lt;=0,0,MIN('Rechner &amp; Ergebnisse'!C5*('Rechner &amp; Ergebnisse'!C6/100+'Rechner &amp; Ergebnisse'!C7/100)/12-C435,B435))</f>
        <v>0</v>
      </c>
      <c r="E435" s="37" t="n">
        <v>0</v>
      </c>
      <c r="F435" s="38" t="n">
        <f aca="false">MAX(B435-D435-E435,0)</f>
        <v>0</v>
      </c>
      <c r="G435" s="39" t="n">
        <f aca="false">'Rechner &amp; Ergebnisse'!C9+INT((A435-1)/12)</f>
        <v>2061</v>
      </c>
      <c r="H435" s="34" t="b">
        <f aca="false">MOD(A435,12)&lt;&gt;0</f>
        <v>1</v>
      </c>
    </row>
    <row r="436" customFormat="false" ht="15" hidden="false" customHeight="true" outlineLevel="0" collapsed="false">
      <c r="A436" s="29" t="n">
        <v>435</v>
      </c>
      <c r="B436" s="30" t="n">
        <f aca="false">IF(F435&lt;=0,0,F435)</f>
        <v>0</v>
      </c>
      <c r="C436" s="30" t="n">
        <f aca="false">IF(B436&lt;=0,0,B436*('Rechner &amp; Ergebnisse'!C6/100)/12)</f>
        <v>0</v>
      </c>
      <c r="D436" s="30" t="n">
        <f aca="false">IF(B436&lt;=0,0,MIN('Rechner &amp; Ergebnisse'!C5*('Rechner &amp; Ergebnisse'!C6/100+'Rechner &amp; Ergebnisse'!C7/100)/12-C436,B436))</f>
        <v>0</v>
      </c>
      <c r="E436" s="31" t="n">
        <v>0</v>
      </c>
      <c r="F436" s="32" t="n">
        <f aca="false">MAX(B436-D436-E436,0)</f>
        <v>0</v>
      </c>
      <c r="G436" s="33" t="n">
        <f aca="false">'Rechner &amp; Ergebnisse'!C9+INT((A436-1)/12)</f>
        <v>2061</v>
      </c>
      <c r="H436" s="34" t="b">
        <f aca="false">MOD(A436,12)&lt;&gt;0</f>
        <v>1</v>
      </c>
    </row>
    <row r="437" customFormat="false" ht="15" hidden="false" customHeight="true" outlineLevel="0" collapsed="false">
      <c r="A437" s="35" t="n">
        <v>436</v>
      </c>
      <c r="B437" s="36" t="n">
        <f aca="false">IF(F436&lt;=0,0,F436)</f>
        <v>0</v>
      </c>
      <c r="C437" s="36" t="n">
        <f aca="false">IF(B437&lt;=0,0,B437*('Rechner &amp; Ergebnisse'!C6/100)/12)</f>
        <v>0</v>
      </c>
      <c r="D437" s="36" t="n">
        <f aca="false">IF(B437&lt;=0,0,MIN('Rechner &amp; Ergebnisse'!C5*('Rechner &amp; Ergebnisse'!C6/100+'Rechner &amp; Ergebnisse'!C7/100)/12-C437,B437))</f>
        <v>0</v>
      </c>
      <c r="E437" s="37" t="n">
        <v>0</v>
      </c>
      <c r="F437" s="38" t="n">
        <f aca="false">MAX(B437-D437-E437,0)</f>
        <v>0</v>
      </c>
      <c r="G437" s="39" t="n">
        <f aca="false">'Rechner &amp; Ergebnisse'!C9+INT((A437-1)/12)</f>
        <v>2061</v>
      </c>
      <c r="H437" s="34" t="b">
        <f aca="false">MOD(A437,12)&lt;&gt;0</f>
        <v>1</v>
      </c>
    </row>
    <row r="438" customFormat="false" ht="15" hidden="false" customHeight="true" outlineLevel="0" collapsed="false">
      <c r="A438" s="29" t="n">
        <v>437</v>
      </c>
      <c r="B438" s="30" t="n">
        <f aca="false">IF(F437&lt;=0,0,F437)</f>
        <v>0</v>
      </c>
      <c r="C438" s="30" t="n">
        <f aca="false">IF(B438&lt;=0,0,B438*('Rechner &amp; Ergebnisse'!C6/100)/12)</f>
        <v>0</v>
      </c>
      <c r="D438" s="30" t="n">
        <f aca="false">IF(B438&lt;=0,0,MIN('Rechner &amp; Ergebnisse'!C5*('Rechner &amp; Ergebnisse'!C6/100+'Rechner &amp; Ergebnisse'!C7/100)/12-C438,B438))</f>
        <v>0</v>
      </c>
      <c r="E438" s="31" t="n">
        <v>0</v>
      </c>
      <c r="F438" s="32" t="n">
        <f aca="false">MAX(B438-D438-E438,0)</f>
        <v>0</v>
      </c>
      <c r="G438" s="33" t="n">
        <f aca="false">'Rechner &amp; Ergebnisse'!C9+INT((A438-1)/12)</f>
        <v>2061</v>
      </c>
      <c r="H438" s="34" t="b">
        <f aca="false">MOD(A438,12)&lt;&gt;0</f>
        <v>1</v>
      </c>
    </row>
    <row r="439" customFormat="false" ht="15" hidden="false" customHeight="true" outlineLevel="0" collapsed="false">
      <c r="A439" s="35" t="n">
        <v>438</v>
      </c>
      <c r="B439" s="36" t="n">
        <f aca="false">IF(F438&lt;=0,0,F438)</f>
        <v>0</v>
      </c>
      <c r="C439" s="36" t="n">
        <f aca="false">IF(B439&lt;=0,0,B439*('Rechner &amp; Ergebnisse'!C6/100)/12)</f>
        <v>0</v>
      </c>
      <c r="D439" s="36" t="n">
        <f aca="false">IF(B439&lt;=0,0,MIN('Rechner &amp; Ergebnisse'!C5*('Rechner &amp; Ergebnisse'!C6/100+'Rechner &amp; Ergebnisse'!C7/100)/12-C439,B439))</f>
        <v>0</v>
      </c>
      <c r="E439" s="37" t="n">
        <v>0</v>
      </c>
      <c r="F439" s="38" t="n">
        <f aca="false">MAX(B439-D439-E439,0)</f>
        <v>0</v>
      </c>
      <c r="G439" s="39" t="n">
        <f aca="false">'Rechner &amp; Ergebnisse'!C9+INT((A439-1)/12)</f>
        <v>2061</v>
      </c>
      <c r="H439" s="34" t="b">
        <f aca="false">MOD(A439,12)&lt;&gt;0</f>
        <v>1</v>
      </c>
    </row>
    <row r="440" customFormat="false" ht="15" hidden="false" customHeight="true" outlineLevel="0" collapsed="false">
      <c r="A440" s="29" t="n">
        <v>439</v>
      </c>
      <c r="B440" s="30" t="n">
        <f aca="false">IF(F439&lt;=0,0,F439)</f>
        <v>0</v>
      </c>
      <c r="C440" s="30" t="n">
        <f aca="false">IF(B440&lt;=0,0,B440*('Rechner &amp; Ergebnisse'!C6/100)/12)</f>
        <v>0</v>
      </c>
      <c r="D440" s="30" t="n">
        <f aca="false">IF(B440&lt;=0,0,MIN('Rechner &amp; Ergebnisse'!C5*('Rechner &amp; Ergebnisse'!C6/100+'Rechner &amp; Ergebnisse'!C7/100)/12-C440,B440))</f>
        <v>0</v>
      </c>
      <c r="E440" s="31" t="n">
        <v>0</v>
      </c>
      <c r="F440" s="32" t="n">
        <f aca="false">MAX(B440-D440-E440,0)</f>
        <v>0</v>
      </c>
      <c r="G440" s="33" t="n">
        <f aca="false">'Rechner &amp; Ergebnisse'!C9+INT((A440-1)/12)</f>
        <v>2061</v>
      </c>
      <c r="H440" s="34" t="b">
        <f aca="false">MOD(A440,12)&lt;&gt;0</f>
        <v>1</v>
      </c>
    </row>
    <row r="441" customFormat="false" ht="15" hidden="false" customHeight="true" outlineLevel="0" collapsed="false">
      <c r="A441" s="35" t="n">
        <v>440</v>
      </c>
      <c r="B441" s="36" t="n">
        <f aca="false">IF(F440&lt;=0,0,F440)</f>
        <v>0</v>
      </c>
      <c r="C441" s="36" t="n">
        <f aca="false">IF(B441&lt;=0,0,B441*('Rechner &amp; Ergebnisse'!C6/100)/12)</f>
        <v>0</v>
      </c>
      <c r="D441" s="36" t="n">
        <f aca="false">IF(B441&lt;=0,0,MIN('Rechner &amp; Ergebnisse'!C5*('Rechner &amp; Ergebnisse'!C6/100+'Rechner &amp; Ergebnisse'!C7/100)/12-C441,B441))</f>
        <v>0</v>
      </c>
      <c r="E441" s="37" t="n">
        <v>0</v>
      </c>
      <c r="F441" s="38" t="n">
        <f aca="false">MAX(B441-D441-E441,0)</f>
        <v>0</v>
      </c>
      <c r="G441" s="39" t="n">
        <f aca="false">'Rechner &amp; Ergebnisse'!C9+INT((A441-1)/12)</f>
        <v>2061</v>
      </c>
      <c r="H441" s="34" t="b">
        <f aca="false">MOD(A441,12)&lt;&gt;0</f>
        <v>1</v>
      </c>
    </row>
    <row r="442" customFormat="false" ht="15" hidden="false" customHeight="true" outlineLevel="0" collapsed="false">
      <c r="A442" s="29" t="n">
        <v>441</v>
      </c>
      <c r="B442" s="30" t="n">
        <f aca="false">IF(F441&lt;=0,0,F441)</f>
        <v>0</v>
      </c>
      <c r="C442" s="30" t="n">
        <f aca="false">IF(B442&lt;=0,0,B442*('Rechner &amp; Ergebnisse'!C6/100)/12)</f>
        <v>0</v>
      </c>
      <c r="D442" s="30" t="n">
        <f aca="false">IF(B442&lt;=0,0,MIN('Rechner &amp; Ergebnisse'!C5*('Rechner &amp; Ergebnisse'!C6/100+'Rechner &amp; Ergebnisse'!C7/100)/12-C442,B442))</f>
        <v>0</v>
      </c>
      <c r="E442" s="31" t="n">
        <v>0</v>
      </c>
      <c r="F442" s="32" t="n">
        <f aca="false">MAX(B442-D442-E442,0)</f>
        <v>0</v>
      </c>
      <c r="G442" s="33" t="n">
        <f aca="false">'Rechner &amp; Ergebnisse'!C9+INT((A442-1)/12)</f>
        <v>2061</v>
      </c>
      <c r="H442" s="34" t="b">
        <f aca="false">MOD(A442,12)&lt;&gt;0</f>
        <v>1</v>
      </c>
    </row>
    <row r="443" customFormat="false" ht="15" hidden="false" customHeight="true" outlineLevel="0" collapsed="false">
      <c r="A443" s="35" t="n">
        <v>442</v>
      </c>
      <c r="B443" s="36" t="n">
        <f aca="false">IF(F442&lt;=0,0,F442)</f>
        <v>0</v>
      </c>
      <c r="C443" s="36" t="n">
        <f aca="false">IF(B443&lt;=0,0,B443*('Rechner &amp; Ergebnisse'!C6/100)/12)</f>
        <v>0</v>
      </c>
      <c r="D443" s="36" t="n">
        <f aca="false">IF(B443&lt;=0,0,MIN('Rechner &amp; Ergebnisse'!C5*('Rechner &amp; Ergebnisse'!C6/100+'Rechner &amp; Ergebnisse'!C7/100)/12-C443,B443))</f>
        <v>0</v>
      </c>
      <c r="E443" s="37" t="n">
        <v>0</v>
      </c>
      <c r="F443" s="38" t="n">
        <f aca="false">MAX(B443-D443-E443,0)</f>
        <v>0</v>
      </c>
      <c r="G443" s="39" t="n">
        <f aca="false">'Rechner &amp; Ergebnisse'!C9+INT((A443-1)/12)</f>
        <v>2061</v>
      </c>
      <c r="H443" s="34" t="b">
        <f aca="false">MOD(A443,12)&lt;&gt;0</f>
        <v>1</v>
      </c>
    </row>
    <row r="444" customFormat="false" ht="15" hidden="false" customHeight="true" outlineLevel="0" collapsed="false">
      <c r="A444" s="29" t="n">
        <v>443</v>
      </c>
      <c r="B444" s="30" t="n">
        <f aca="false">IF(F443&lt;=0,0,F443)</f>
        <v>0</v>
      </c>
      <c r="C444" s="30" t="n">
        <f aca="false">IF(B444&lt;=0,0,B444*('Rechner &amp; Ergebnisse'!C6/100)/12)</f>
        <v>0</v>
      </c>
      <c r="D444" s="30" t="n">
        <f aca="false">IF(B444&lt;=0,0,MIN('Rechner &amp; Ergebnisse'!C5*('Rechner &amp; Ergebnisse'!C6/100+'Rechner &amp; Ergebnisse'!C7/100)/12-C444,B444))</f>
        <v>0</v>
      </c>
      <c r="E444" s="31" t="n">
        <v>0</v>
      </c>
      <c r="F444" s="32" t="n">
        <f aca="false">MAX(B444-D444-E444,0)</f>
        <v>0</v>
      </c>
      <c r="G444" s="33" t="n">
        <f aca="false">'Rechner &amp; Ergebnisse'!C9+INT((A444-1)/12)</f>
        <v>2061</v>
      </c>
      <c r="H444" s="34" t="b">
        <f aca="false">MOD(A444,12)&lt;&gt;0</f>
        <v>1</v>
      </c>
    </row>
    <row r="445" customFormat="false" ht="15" hidden="false" customHeight="true" outlineLevel="0" collapsed="false">
      <c r="A445" s="35" t="n">
        <v>444</v>
      </c>
      <c r="B445" s="36" t="n">
        <f aca="false">IF(F444&lt;=0,0,F444)</f>
        <v>0</v>
      </c>
      <c r="C445" s="36" t="n">
        <f aca="false">IF(B445&lt;=0,0,B445*('Rechner &amp; Ergebnisse'!C6/100)/12)</f>
        <v>0</v>
      </c>
      <c r="D445" s="36" t="n">
        <f aca="false">IF(B445&lt;=0,0,MIN('Rechner &amp; Ergebnisse'!C5*('Rechner &amp; Ergebnisse'!C6/100+'Rechner &amp; Ergebnisse'!C7/100)/12-C445,B445))</f>
        <v>0</v>
      </c>
      <c r="E445" s="40" t="n">
        <f aca="false">IF(B445&lt;=0,0,MIN('Rechner &amp; Ergebnisse'!C8,MAX(B445-D445,0)))</f>
        <v>0</v>
      </c>
      <c r="F445" s="38" t="n">
        <f aca="false">MAX(B445-D445-E445,0)</f>
        <v>0</v>
      </c>
      <c r="G445" s="39" t="n">
        <f aca="false">'Rechner &amp; Ergebnisse'!C9+INT((A445-1)/12)</f>
        <v>2061</v>
      </c>
      <c r="H445" s="34" t="b">
        <f aca="false">MOD(A445,12)&lt;&gt;0</f>
        <v>0</v>
      </c>
    </row>
    <row r="446" customFormat="false" ht="15" hidden="false" customHeight="true" outlineLevel="0" collapsed="false">
      <c r="A446" s="29" t="n">
        <v>445</v>
      </c>
      <c r="B446" s="30" t="n">
        <f aca="false">IF(F445&lt;=0,0,F445)</f>
        <v>0</v>
      </c>
      <c r="C446" s="30" t="n">
        <f aca="false">IF(B446&lt;=0,0,B446*('Rechner &amp; Ergebnisse'!C6/100)/12)</f>
        <v>0</v>
      </c>
      <c r="D446" s="30" t="n">
        <f aca="false">IF(B446&lt;=0,0,MIN('Rechner &amp; Ergebnisse'!C5*('Rechner &amp; Ergebnisse'!C6/100+'Rechner &amp; Ergebnisse'!C7/100)/12-C446,B446))</f>
        <v>0</v>
      </c>
      <c r="E446" s="31" t="n">
        <v>0</v>
      </c>
      <c r="F446" s="32" t="n">
        <f aca="false">MAX(B446-D446-E446,0)</f>
        <v>0</v>
      </c>
      <c r="G446" s="33" t="n">
        <f aca="false">'Rechner &amp; Ergebnisse'!C9+INT((A446-1)/12)</f>
        <v>2062</v>
      </c>
      <c r="H446" s="34" t="b">
        <f aca="false">MOD(A446,12)&lt;&gt;0</f>
        <v>1</v>
      </c>
    </row>
    <row r="447" customFormat="false" ht="15" hidden="false" customHeight="true" outlineLevel="0" collapsed="false">
      <c r="A447" s="35" t="n">
        <v>446</v>
      </c>
      <c r="B447" s="36" t="n">
        <f aca="false">IF(F446&lt;=0,0,F446)</f>
        <v>0</v>
      </c>
      <c r="C447" s="36" t="n">
        <f aca="false">IF(B447&lt;=0,0,B447*('Rechner &amp; Ergebnisse'!C6/100)/12)</f>
        <v>0</v>
      </c>
      <c r="D447" s="36" t="n">
        <f aca="false">IF(B447&lt;=0,0,MIN('Rechner &amp; Ergebnisse'!C5*('Rechner &amp; Ergebnisse'!C6/100+'Rechner &amp; Ergebnisse'!C7/100)/12-C447,B447))</f>
        <v>0</v>
      </c>
      <c r="E447" s="37" t="n">
        <v>0</v>
      </c>
      <c r="F447" s="38" t="n">
        <f aca="false">MAX(B447-D447-E447,0)</f>
        <v>0</v>
      </c>
      <c r="G447" s="39" t="n">
        <f aca="false">'Rechner &amp; Ergebnisse'!C9+INT((A447-1)/12)</f>
        <v>2062</v>
      </c>
      <c r="H447" s="34" t="b">
        <f aca="false">MOD(A447,12)&lt;&gt;0</f>
        <v>1</v>
      </c>
    </row>
    <row r="448" customFormat="false" ht="15" hidden="false" customHeight="true" outlineLevel="0" collapsed="false">
      <c r="A448" s="29" t="n">
        <v>447</v>
      </c>
      <c r="B448" s="30" t="n">
        <f aca="false">IF(F447&lt;=0,0,F447)</f>
        <v>0</v>
      </c>
      <c r="C448" s="30" t="n">
        <f aca="false">IF(B448&lt;=0,0,B448*('Rechner &amp; Ergebnisse'!C6/100)/12)</f>
        <v>0</v>
      </c>
      <c r="D448" s="30" t="n">
        <f aca="false">IF(B448&lt;=0,0,MIN('Rechner &amp; Ergebnisse'!C5*('Rechner &amp; Ergebnisse'!C6/100+'Rechner &amp; Ergebnisse'!C7/100)/12-C448,B448))</f>
        <v>0</v>
      </c>
      <c r="E448" s="31" t="n">
        <v>0</v>
      </c>
      <c r="F448" s="32" t="n">
        <f aca="false">MAX(B448-D448-E448,0)</f>
        <v>0</v>
      </c>
      <c r="G448" s="33" t="n">
        <f aca="false">'Rechner &amp; Ergebnisse'!C9+INT((A448-1)/12)</f>
        <v>2062</v>
      </c>
      <c r="H448" s="34" t="b">
        <f aca="false">MOD(A448,12)&lt;&gt;0</f>
        <v>1</v>
      </c>
    </row>
    <row r="449" customFormat="false" ht="15" hidden="false" customHeight="true" outlineLevel="0" collapsed="false">
      <c r="A449" s="35" t="n">
        <v>448</v>
      </c>
      <c r="B449" s="36" t="n">
        <f aca="false">IF(F448&lt;=0,0,F448)</f>
        <v>0</v>
      </c>
      <c r="C449" s="36" t="n">
        <f aca="false">IF(B449&lt;=0,0,B449*('Rechner &amp; Ergebnisse'!C6/100)/12)</f>
        <v>0</v>
      </c>
      <c r="D449" s="36" t="n">
        <f aca="false">IF(B449&lt;=0,0,MIN('Rechner &amp; Ergebnisse'!C5*('Rechner &amp; Ergebnisse'!C6/100+'Rechner &amp; Ergebnisse'!C7/100)/12-C449,B449))</f>
        <v>0</v>
      </c>
      <c r="E449" s="37" t="n">
        <v>0</v>
      </c>
      <c r="F449" s="38" t="n">
        <f aca="false">MAX(B449-D449-E449,0)</f>
        <v>0</v>
      </c>
      <c r="G449" s="39" t="n">
        <f aca="false">'Rechner &amp; Ergebnisse'!C9+INT((A449-1)/12)</f>
        <v>2062</v>
      </c>
      <c r="H449" s="34" t="b">
        <f aca="false">MOD(A449,12)&lt;&gt;0</f>
        <v>1</v>
      </c>
    </row>
    <row r="450" customFormat="false" ht="15" hidden="false" customHeight="true" outlineLevel="0" collapsed="false">
      <c r="A450" s="29" t="n">
        <v>449</v>
      </c>
      <c r="B450" s="30" t="n">
        <f aca="false">IF(F449&lt;=0,0,F449)</f>
        <v>0</v>
      </c>
      <c r="C450" s="30" t="n">
        <f aca="false">IF(B450&lt;=0,0,B450*('Rechner &amp; Ergebnisse'!C6/100)/12)</f>
        <v>0</v>
      </c>
      <c r="D450" s="30" t="n">
        <f aca="false">IF(B450&lt;=0,0,MIN('Rechner &amp; Ergebnisse'!C5*('Rechner &amp; Ergebnisse'!C6/100+'Rechner &amp; Ergebnisse'!C7/100)/12-C450,B450))</f>
        <v>0</v>
      </c>
      <c r="E450" s="31" t="n">
        <v>0</v>
      </c>
      <c r="F450" s="32" t="n">
        <f aca="false">MAX(B450-D450-E450,0)</f>
        <v>0</v>
      </c>
      <c r="G450" s="33" t="n">
        <f aca="false">'Rechner &amp; Ergebnisse'!C9+INT((A450-1)/12)</f>
        <v>2062</v>
      </c>
      <c r="H450" s="34" t="b">
        <f aca="false">MOD(A450,12)&lt;&gt;0</f>
        <v>1</v>
      </c>
    </row>
    <row r="451" customFormat="false" ht="15" hidden="false" customHeight="true" outlineLevel="0" collapsed="false">
      <c r="A451" s="35" t="n">
        <v>450</v>
      </c>
      <c r="B451" s="36" t="n">
        <f aca="false">IF(F450&lt;=0,0,F450)</f>
        <v>0</v>
      </c>
      <c r="C451" s="36" t="n">
        <f aca="false">IF(B451&lt;=0,0,B451*('Rechner &amp; Ergebnisse'!C6/100)/12)</f>
        <v>0</v>
      </c>
      <c r="D451" s="36" t="n">
        <f aca="false">IF(B451&lt;=0,0,MIN('Rechner &amp; Ergebnisse'!C5*('Rechner &amp; Ergebnisse'!C6/100+'Rechner &amp; Ergebnisse'!C7/100)/12-C451,B451))</f>
        <v>0</v>
      </c>
      <c r="E451" s="37" t="n">
        <v>0</v>
      </c>
      <c r="F451" s="38" t="n">
        <f aca="false">MAX(B451-D451-E451,0)</f>
        <v>0</v>
      </c>
      <c r="G451" s="39" t="n">
        <f aca="false">'Rechner &amp; Ergebnisse'!C9+INT((A451-1)/12)</f>
        <v>2062</v>
      </c>
      <c r="H451" s="34" t="b">
        <f aca="false">MOD(A451,12)&lt;&gt;0</f>
        <v>1</v>
      </c>
    </row>
    <row r="452" customFormat="false" ht="15" hidden="false" customHeight="true" outlineLevel="0" collapsed="false">
      <c r="A452" s="29" t="n">
        <v>451</v>
      </c>
      <c r="B452" s="30" t="n">
        <f aca="false">IF(F451&lt;=0,0,F451)</f>
        <v>0</v>
      </c>
      <c r="C452" s="30" t="n">
        <f aca="false">IF(B452&lt;=0,0,B452*('Rechner &amp; Ergebnisse'!C6/100)/12)</f>
        <v>0</v>
      </c>
      <c r="D452" s="30" t="n">
        <f aca="false">IF(B452&lt;=0,0,MIN('Rechner &amp; Ergebnisse'!C5*('Rechner &amp; Ergebnisse'!C6/100+'Rechner &amp; Ergebnisse'!C7/100)/12-C452,B452))</f>
        <v>0</v>
      </c>
      <c r="E452" s="31" t="n">
        <v>0</v>
      </c>
      <c r="F452" s="32" t="n">
        <f aca="false">MAX(B452-D452-E452,0)</f>
        <v>0</v>
      </c>
      <c r="G452" s="33" t="n">
        <f aca="false">'Rechner &amp; Ergebnisse'!C9+INT((A452-1)/12)</f>
        <v>2062</v>
      </c>
      <c r="H452" s="34" t="b">
        <f aca="false">MOD(A452,12)&lt;&gt;0</f>
        <v>1</v>
      </c>
    </row>
    <row r="453" customFormat="false" ht="15" hidden="false" customHeight="true" outlineLevel="0" collapsed="false">
      <c r="A453" s="35" t="n">
        <v>452</v>
      </c>
      <c r="B453" s="36" t="n">
        <f aca="false">IF(F452&lt;=0,0,F452)</f>
        <v>0</v>
      </c>
      <c r="C453" s="36" t="n">
        <f aca="false">IF(B453&lt;=0,0,B453*('Rechner &amp; Ergebnisse'!C6/100)/12)</f>
        <v>0</v>
      </c>
      <c r="D453" s="36" t="n">
        <f aca="false">IF(B453&lt;=0,0,MIN('Rechner &amp; Ergebnisse'!C5*('Rechner &amp; Ergebnisse'!C6/100+'Rechner &amp; Ergebnisse'!C7/100)/12-C453,B453))</f>
        <v>0</v>
      </c>
      <c r="E453" s="37" t="n">
        <v>0</v>
      </c>
      <c r="F453" s="38" t="n">
        <f aca="false">MAX(B453-D453-E453,0)</f>
        <v>0</v>
      </c>
      <c r="G453" s="39" t="n">
        <f aca="false">'Rechner &amp; Ergebnisse'!C9+INT((A453-1)/12)</f>
        <v>2062</v>
      </c>
      <c r="H453" s="34" t="b">
        <f aca="false">MOD(A453,12)&lt;&gt;0</f>
        <v>1</v>
      </c>
    </row>
    <row r="454" customFormat="false" ht="15" hidden="false" customHeight="true" outlineLevel="0" collapsed="false">
      <c r="A454" s="29" t="n">
        <v>453</v>
      </c>
      <c r="B454" s="30" t="n">
        <f aca="false">IF(F453&lt;=0,0,F453)</f>
        <v>0</v>
      </c>
      <c r="C454" s="30" t="n">
        <f aca="false">IF(B454&lt;=0,0,B454*('Rechner &amp; Ergebnisse'!C6/100)/12)</f>
        <v>0</v>
      </c>
      <c r="D454" s="30" t="n">
        <f aca="false">IF(B454&lt;=0,0,MIN('Rechner &amp; Ergebnisse'!C5*('Rechner &amp; Ergebnisse'!C6/100+'Rechner &amp; Ergebnisse'!C7/100)/12-C454,B454))</f>
        <v>0</v>
      </c>
      <c r="E454" s="31" t="n">
        <v>0</v>
      </c>
      <c r="F454" s="32" t="n">
        <f aca="false">MAX(B454-D454-E454,0)</f>
        <v>0</v>
      </c>
      <c r="G454" s="33" t="n">
        <f aca="false">'Rechner &amp; Ergebnisse'!C9+INT((A454-1)/12)</f>
        <v>2062</v>
      </c>
      <c r="H454" s="34" t="b">
        <f aca="false">MOD(A454,12)&lt;&gt;0</f>
        <v>1</v>
      </c>
    </row>
    <row r="455" customFormat="false" ht="15" hidden="false" customHeight="true" outlineLevel="0" collapsed="false">
      <c r="A455" s="35" t="n">
        <v>454</v>
      </c>
      <c r="B455" s="36" t="n">
        <f aca="false">IF(F454&lt;=0,0,F454)</f>
        <v>0</v>
      </c>
      <c r="C455" s="36" t="n">
        <f aca="false">IF(B455&lt;=0,0,B455*('Rechner &amp; Ergebnisse'!C6/100)/12)</f>
        <v>0</v>
      </c>
      <c r="D455" s="36" t="n">
        <f aca="false">IF(B455&lt;=0,0,MIN('Rechner &amp; Ergebnisse'!C5*('Rechner &amp; Ergebnisse'!C6/100+'Rechner &amp; Ergebnisse'!C7/100)/12-C455,B455))</f>
        <v>0</v>
      </c>
      <c r="E455" s="37" t="n">
        <v>0</v>
      </c>
      <c r="F455" s="38" t="n">
        <f aca="false">MAX(B455-D455-E455,0)</f>
        <v>0</v>
      </c>
      <c r="G455" s="39" t="n">
        <f aca="false">'Rechner &amp; Ergebnisse'!C9+INT((A455-1)/12)</f>
        <v>2062</v>
      </c>
      <c r="H455" s="34" t="b">
        <f aca="false">MOD(A455,12)&lt;&gt;0</f>
        <v>1</v>
      </c>
    </row>
    <row r="456" customFormat="false" ht="15" hidden="false" customHeight="true" outlineLevel="0" collapsed="false">
      <c r="A456" s="29" t="n">
        <v>455</v>
      </c>
      <c r="B456" s="30" t="n">
        <f aca="false">IF(F455&lt;=0,0,F455)</f>
        <v>0</v>
      </c>
      <c r="C456" s="30" t="n">
        <f aca="false">IF(B456&lt;=0,0,B456*('Rechner &amp; Ergebnisse'!C6/100)/12)</f>
        <v>0</v>
      </c>
      <c r="D456" s="30" t="n">
        <f aca="false">IF(B456&lt;=0,0,MIN('Rechner &amp; Ergebnisse'!C5*('Rechner &amp; Ergebnisse'!C6/100+'Rechner &amp; Ergebnisse'!C7/100)/12-C456,B456))</f>
        <v>0</v>
      </c>
      <c r="E456" s="31" t="n">
        <v>0</v>
      </c>
      <c r="F456" s="32" t="n">
        <f aca="false">MAX(B456-D456-E456,0)</f>
        <v>0</v>
      </c>
      <c r="G456" s="33" t="n">
        <f aca="false">'Rechner &amp; Ergebnisse'!C9+INT((A456-1)/12)</f>
        <v>2062</v>
      </c>
      <c r="H456" s="34" t="b">
        <f aca="false">MOD(A456,12)&lt;&gt;0</f>
        <v>1</v>
      </c>
    </row>
    <row r="457" customFormat="false" ht="15" hidden="false" customHeight="true" outlineLevel="0" collapsed="false">
      <c r="A457" s="35" t="n">
        <v>456</v>
      </c>
      <c r="B457" s="36" t="n">
        <f aca="false">IF(F456&lt;=0,0,F456)</f>
        <v>0</v>
      </c>
      <c r="C457" s="36" t="n">
        <f aca="false">IF(B457&lt;=0,0,B457*('Rechner &amp; Ergebnisse'!C6/100)/12)</f>
        <v>0</v>
      </c>
      <c r="D457" s="36" t="n">
        <f aca="false">IF(B457&lt;=0,0,MIN('Rechner &amp; Ergebnisse'!C5*('Rechner &amp; Ergebnisse'!C6/100+'Rechner &amp; Ergebnisse'!C7/100)/12-C457,B457))</f>
        <v>0</v>
      </c>
      <c r="E457" s="40" t="n">
        <f aca="false">IF(B457&lt;=0,0,MIN('Rechner &amp; Ergebnisse'!C8,MAX(B457-D457,0)))</f>
        <v>0</v>
      </c>
      <c r="F457" s="38" t="n">
        <f aca="false">MAX(B457-D457-E457,0)</f>
        <v>0</v>
      </c>
      <c r="G457" s="39" t="n">
        <f aca="false">'Rechner &amp; Ergebnisse'!C9+INT((A457-1)/12)</f>
        <v>2062</v>
      </c>
      <c r="H457" s="34" t="b">
        <f aca="false">MOD(A457,12)&lt;&gt;0</f>
        <v>0</v>
      </c>
    </row>
    <row r="458" customFormat="false" ht="15" hidden="false" customHeight="true" outlineLevel="0" collapsed="false">
      <c r="A458" s="29" t="n">
        <v>457</v>
      </c>
      <c r="B458" s="30" t="n">
        <f aca="false">IF(F457&lt;=0,0,F457)</f>
        <v>0</v>
      </c>
      <c r="C458" s="30" t="n">
        <f aca="false">IF(B458&lt;=0,0,B458*('Rechner &amp; Ergebnisse'!C6/100)/12)</f>
        <v>0</v>
      </c>
      <c r="D458" s="30" t="n">
        <f aca="false">IF(B458&lt;=0,0,MIN('Rechner &amp; Ergebnisse'!C5*('Rechner &amp; Ergebnisse'!C6/100+'Rechner &amp; Ergebnisse'!C7/100)/12-C458,B458))</f>
        <v>0</v>
      </c>
      <c r="E458" s="31" t="n">
        <v>0</v>
      </c>
      <c r="F458" s="32" t="n">
        <f aca="false">MAX(B458-D458-E458,0)</f>
        <v>0</v>
      </c>
      <c r="G458" s="33" t="n">
        <f aca="false">'Rechner &amp; Ergebnisse'!C9+INT((A458-1)/12)</f>
        <v>2063</v>
      </c>
      <c r="H458" s="34" t="b">
        <f aca="false">MOD(A458,12)&lt;&gt;0</f>
        <v>1</v>
      </c>
    </row>
    <row r="459" customFormat="false" ht="15" hidden="false" customHeight="true" outlineLevel="0" collapsed="false">
      <c r="A459" s="35" t="n">
        <v>458</v>
      </c>
      <c r="B459" s="36" t="n">
        <f aca="false">IF(F458&lt;=0,0,F458)</f>
        <v>0</v>
      </c>
      <c r="C459" s="36" t="n">
        <f aca="false">IF(B459&lt;=0,0,B459*('Rechner &amp; Ergebnisse'!C6/100)/12)</f>
        <v>0</v>
      </c>
      <c r="D459" s="36" t="n">
        <f aca="false">IF(B459&lt;=0,0,MIN('Rechner &amp; Ergebnisse'!C5*('Rechner &amp; Ergebnisse'!C6/100+'Rechner &amp; Ergebnisse'!C7/100)/12-C459,B459))</f>
        <v>0</v>
      </c>
      <c r="E459" s="37" t="n">
        <v>0</v>
      </c>
      <c r="F459" s="38" t="n">
        <f aca="false">MAX(B459-D459-E459,0)</f>
        <v>0</v>
      </c>
      <c r="G459" s="39" t="n">
        <f aca="false">'Rechner &amp; Ergebnisse'!C9+INT((A459-1)/12)</f>
        <v>2063</v>
      </c>
      <c r="H459" s="34" t="b">
        <f aca="false">MOD(A459,12)&lt;&gt;0</f>
        <v>1</v>
      </c>
    </row>
    <row r="460" customFormat="false" ht="15" hidden="false" customHeight="true" outlineLevel="0" collapsed="false">
      <c r="A460" s="29" t="n">
        <v>459</v>
      </c>
      <c r="B460" s="30" t="n">
        <f aca="false">IF(F459&lt;=0,0,F459)</f>
        <v>0</v>
      </c>
      <c r="C460" s="30" t="n">
        <f aca="false">IF(B460&lt;=0,0,B460*('Rechner &amp; Ergebnisse'!C6/100)/12)</f>
        <v>0</v>
      </c>
      <c r="D460" s="30" t="n">
        <f aca="false">IF(B460&lt;=0,0,MIN('Rechner &amp; Ergebnisse'!C5*('Rechner &amp; Ergebnisse'!C6/100+'Rechner &amp; Ergebnisse'!C7/100)/12-C460,B460))</f>
        <v>0</v>
      </c>
      <c r="E460" s="31" t="n">
        <v>0</v>
      </c>
      <c r="F460" s="32" t="n">
        <f aca="false">MAX(B460-D460-E460,0)</f>
        <v>0</v>
      </c>
      <c r="G460" s="33" t="n">
        <f aca="false">'Rechner &amp; Ergebnisse'!C9+INT((A460-1)/12)</f>
        <v>2063</v>
      </c>
      <c r="H460" s="34" t="b">
        <f aca="false">MOD(A460,12)&lt;&gt;0</f>
        <v>1</v>
      </c>
    </row>
    <row r="461" customFormat="false" ht="15" hidden="false" customHeight="true" outlineLevel="0" collapsed="false">
      <c r="A461" s="35" t="n">
        <v>460</v>
      </c>
      <c r="B461" s="36" t="n">
        <f aca="false">IF(F460&lt;=0,0,F460)</f>
        <v>0</v>
      </c>
      <c r="C461" s="36" t="n">
        <f aca="false">IF(B461&lt;=0,0,B461*('Rechner &amp; Ergebnisse'!C6/100)/12)</f>
        <v>0</v>
      </c>
      <c r="D461" s="36" t="n">
        <f aca="false">IF(B461&lt;=0,0,MIN('Rechner &amp; Ergebnisse'!C5*('Rechner &amp; Ergebnisse'!C6/100+'Rechner &amp; Ergebnisse'!C7/100)/12-C461,B461))</f>
        <v>0</v>
      </c>
      <c r="E461" s="37" t="n">
        <v>0</v>
      </c>
      <c r="F461" s="38" t="n">
        <f aca="false">MAX(B461-D461-E461,0)</f>
        <v>0</v>
      </c>
      <c r="G461" s="39" t="n">
        <f aca="false">'Rechner &amp; Ergebnisse'!C9+INT((A461-1)/12)</f>
        <v>2063</v>
      </c>
      <c r="H461" s="34" t="b">
        <f aca="false">MOD(A461,12)&lt;&gt;0</f>
        <v>1</v>
      </c>
    </row>
    <row r="462" customFormat="false" ht="15" hidden="false" customHeight="true" outlineLevel="0" collapsed="false">
      <c r="A462" s="29" t="n">
        <v>461</v>
      </c>
      <c r="B462" s="30" t="n">
        <f aca="false">IF(F461&lt;=0,0,F461)</f>
        <v>0</v>
      </c>
      <c r="C462" s="30" t="n">
        <f aca="false">IF(B462&lt;=0,0,B462*('Rechner &amp; Ergebnisse'!C6/100)/12)</f>
        <v>0</v>
      </c>
      <c r="D462" s="30" t="n">
        <f aca="false">IF(B462&lt;=0,0,MIN('Rechner &amp; Ergebnisse'!C5*('Rechner &amp; Ergebnisse'!C6/100+'Rechner &amp; Ergebnisse'!C7/100)/12-C462,B462))</f>
        <v>0</v>
      </c>
      <c r="E462" s="31" t="n">
        <v>0</v>
      </c>
      <c r="F462" s="32" t="n">
        <f aca="false">MAX(B462-D462-E462,0)</f>
        <v>0</v>
      </c>
      <c r="G462" s="33" t="n">
        <f aca="false">'Rechner &amp; Ergebnisse'!C9+INT((A462-1)/12)</f>
        <v>2063</v>
      </c>
      <c r="H462" s="34" t="b">
        <f aca="false">MOD(A462,12)&lt;&gt;0</f>
        <v>1</v>
      </c>
    </row>
    <row r="463" customFormat="false" ht="15" hidden="false" customHeight="true" outlineLevel="0" collapsed="false">
      <c r="A463" s="35" t="n">
        <v>462</v>
      </c>
      <c r="B463" s="36" t="n">
        <f aca="false">IF(F462&lt;=0,0,F462)</f>
        <v>0</v>
      </c>
      <c r="C463" s="36" t="n">
        <f aca="false">IF(B463&lt;=0,0,B463*('Rechner &amp; Ergebnisse'!C6/100)/12)</f>
        <v>0</v>
      </c>
      <c r="D463" s="36" t="n">
        <f aca="false">IF(B463&lt;=0,0,MIN('Rechner &amp; Ergebnisse'!C5*('Rechner &amp; Ergebnisse'!C6/100+'Rechner &amp; Ergebnisse'!C7/100)/12-C463,B463))</f>
        <v>0</v>
      </c>
      <c r="E463" s="37" t="n">
        <v>0</v>
      </c>
      <c r="F463" s="38" t="n">
        <f aca="false">MAX(B463-D463-E463,0)</f>
        <v>0</v>
      </c>
      <c r="G463" s="39" t="n">
        <f aca="false">'Rechner &amp; Ergebnisse'!C9+INT((A463-1)/12)</f>
        <v>2063</v>
      </c>
      <c r="H463" s="34" t="b">
        <f aca="false">MOD(A463,12)&lt;&gt;0</f>
        <v>1</v>
      </c>
    </row>
    <row r="464" customFormat="false" ht="15" hidden="false" customHeight="true" outlineLevel="0" collapsed="false">
      <c r="A464" s="29" t="n">
        <v>463</v>
      </c>
      <c r="B464" s="30" t="n">
        <f aca="false">IF(F463&lt;=0,0,F463)</f>
        <v>0</v>
      </c>
      <c r="C464" s="30" t="n">
        <f aca="false">IF(B464&lt;=0,0,B464*('Rechner &amp; Ergebnisse'!C6/100)/12)</f>
        <v>0</v>
      </c>
      <c r="D464" s="30" t="n">
        <f aca="false">IF(B464&lt;=0,0,MIN('Rechner &amp; Ergebnisse'!C5*('Rechner &amp; Ergebnisse'!C6/100+'Rechner &amp; Ergebnisse'!C7/100)/12-C464,B464))</f>
        <v>0</v>
      </c>
      <c r="E464" s="31" t="n">
        <v>0</v>
      </c>
      <c r="F464" s="32" t="n">
        <f aca="false">MAX(B464-D464-E464,0)</f>
        <v>0</v>
      </c>
      <c r="G464" s="33" t="n">
        <f aca="false">'Rechner &amp; Ergebnisse'!C9+INT((A464-1)/12)</f>
        <v>2063</v>
      </c>
      <c r="H464" s="34" t="b">
        <f aca="false">MOD(A464,12)&lt;&gt;0</f>
        <v>1</v>
      </c>
    </row>
    <row r="465" customFormat="false" ht="15" hidden="false" customHeight="true" outlineLevel="0" collapsed="false">
      <c r="A465" s="35" t="n">
        <v>464</v>
      </c>
      <c r="B465" s="36" t="n">
        <f aca="false">IF(F464&lt;=0,0,F464)</f>
        <v>0</v>
      </c>
      <c r="C465" s="36" t="n">
        <f aca="false">IF(B465&lt;=0,0,B465*('Rechner &amp; Ergebnisse'!C6/100)/12)</f>
        <v>0</v>
      </c>
      <c r="D465" s="36" t="n">
        <f aca="false">IF(B465&lt;=0,0,MIN('Rechner &amp; Ergebnisse'!C5*('Rechner &amp; Ergebnisse'!C6/100+'Rechner &amp; Ergebnisse'!C7/100)/12-C465,B465))</f>
        <v>0</v>
      </c>
      <c r="E465" s="37" t="n">
        <v>0</v>
      </c>
      <c r="F465" s="38" t="n">
        <f aca="false">MAX(B465-D465-E465,0)</f>
        <v>0</v>
      </c>
      <c r="G465" s="39" t="n">
        <f aca="false">'Rechner &amp; Ergebnisse'!C9+INT((A465-1)/12)</f>
        <v>2063</v>
      </c>
      <c r="H465" s="34" t="b">
        <f aca="false">MOD(A465,12)&lt;&gt;0</f>
        <v>1</v>
      </c>
    </row>
    <row r="466" customFormat="false" ht="15" hidden="false" customHeight="true" outlineLevel="0" collapsed="false">
      <c r="A466" s="29" t="n">
        <v>465</v>
      </c>
      <c r="B466" s="30" t="n">
        <f aca="false">IF(F465&lt;=0,0,F465)</f>
        <v>0</v>
      </c>
      <c r="C466" s="30" t="n">
        <f aca="false">IF(B466&lt;=0,0,B466*('Rechner &amp; Ergebnisse'!C6/100)/12)</f>
        <v>0</v>
      </c>
      <c r="D466" s="30" t="n">
        <f aca="false">IF(B466&lt;=0,0,MIN('Rechner &amp; Ergebnisse'!C5*('Rechner &amp; Ergebnisse'!C6/100+'Rechner &amp; Ergebnisse'!C7/100)/12-C466,B466))</f>
        <v>0</v>
      </c>
      <c r="E466" s="31" t="n">
        <v>0</v>
      </c>
      <c r="F466" s="32" t="n">
        <f aca="false">MAX(B466-D466-E466,0)</f>
        <v>0</v>
      </c>
      <c r="G466" s="33" t="n">
        <f aca="false">'Rechner &amp; Ergebnisse'!C9+INT((A466-1)/12)</f>
        <v>2063</v>
      </c>
      <c r="H466" s="34" t="b">
        <f aca="false">MOD(A466,12)&lt;&gt;0</f>
        <v>1</v>
      </c>
    </row>
    <row r="467" customFormat="false" ht="15" hidden="false" customHeight="true" outlineLevel="0" collapsed="false">
      <c r="A467" s="35" t="n">
        <v>466</v>
      </c>
      <c r="B467" s="36" t="n">
        <f aca="false">IF(F466&lt;=0,0,F466)</f>
        <v>0</v>
      </c>
      <c r="C467" s="36" t="n">
        <f aca="false">IF(B467&lt;=0,0,B467*('Rechner &amp; Ergebnisse'!C6/100)/12)</f>
        <v>0</v>
      </c>
      <c r="D467" s="36" t="n">
        <f aca="false">IF(B467&lt;=0,0,MIN('Rechner &amp; Ergebnisse'!C5*('Rechner &amp; Ergebnisse'!C6/100+'Rechner &amp; Ergebnisse'!C7/100)/12-C467,B467))</f>
        <v>0</v>
      </c>
      <c r="E467" s="37" t="n">
        <v>0</v>
      </c>
      <c r="F467" s="38" t="n">
        <f aca="false">MAX(B467-D467-E467,0)</f>
        <v>0</v>
      </c>
      <c r="G467" s="39" t="n">
        <f aca="false">'Rechner &amp; Ergebnisse'!C9+INT((A467-1)/12)</f>
        <v>2063</v>
      </c>
      <c r="H467" s="34" t="b">
        <f aca="false">MOD(A467,12)&lt;&gt;0</f>
        <v>1</v>
      </c>
    </row>
    <row r="468" customFormat="false" ht="15" hidden="false" customHeight="true" outlineLevel="0" collapsed="false">
      <c r="A468" s="29" t="n">
        <v>467</v>
      </c>
      <c r="B468" s="30" t="n">
        <f aca="false">IF(F467&lt;=0,0,F467)</f>
        <v>0</v>
      </c>
      <c r="C468" s="30" t="n">
        <f aca="false">IF(B468&lt;=0,0,B468*('Rechner &amp; Ergebnisse'!C6/100)/12)</f>
        <v>0</v>
      </c>
      <c r="D468" s="30" t="n">
        <f aca="false">IF(B468&lt;=0,0,MIN('Rechner &amp; Ergebnisse'!C5*('Rechner &amp; Ergebnisse'!C6/100+'Rechner &amp; Ergebnisse'!C7/100)/12-C468,B468))</f>
        <v>0</v>
      </c>
      <c r="E468" s="31" t="n">
        <v>0</v>
      </c>
      <c r="F468" s="32" t="n">
        <f aca="false">MAX(B468-D468-E468,0)</f>
        <v>0</v>
      </c>
      <c r="G468" s="33" t="n">
        <f aca="false">'Rechner &amp; Ergebnisse'!C9+INT((A468-1)/12)</f>
        <v>2063</v>
      </c>
      <c r="H468" s="34" t="b">
        <f aca="false">MOD(A468,12)&lt;&gt;0</f>
        <v>1</v>
      </c>
    </row>
    <row r="469" customFormat="false" ht="15" hidden="false" customHeight="true" outlineLevel="0" collapsed="false">
      <c r="A469" s="35" t="n">
        <v>468</v>
      </c>
      <c r="B469" s="36" t="n">
        <f aca="false">IF(F468&lt;=0,0,F468)</f>
        <v>0</v>
      </c>
      <c r="C469" s="36" t="n">
        <f aca="false">IF(B469&lt;=0,0,B469*('Rechner &amp; Ergebnisse'!C6/100)/12)</f>
        <v>0</v>
      </c>
      <c r="D469" s="36" t="n">
        <f aca="false">IF(B469&lt;=0,0,MIN('Rechner &amp; Ergebnisse'!C5*('Rechner &amp; Ergebnisse'!C6/100+'Rechner &amp; Ergebnisse'!C7/100)/12-C469,B469))</f>
        <v>0</v>
      </c>
      <c r="E469" s="40" t="n">
        <f aca="false">IF(B469&lt;=0,0,MIN('Rechner &amp; Ergebnisse'!C8,MAX(B469-D469,0)))</f>
        <v>0</v>
      </c>
      <c r="F469" s="38" t="n">
        <f aca="false">MAX(B469-D469-E469,0)</f>
        <v>0</v>
      </c>
      <c r="G469" s="39" t="n">
        <f aca="false">'Rechner &amp; Ergebnisse'!C9+INT((A469-1)/12)</f>
        <v>2063</v>
      </c>
      <c r="H469" s="34" t="b">
        <f aca="false">MOD(A469,12)&lt;&gt;0</f>
        <v>0</v>
      </c>
    </row>
    <row r="470" customFormat="false" ht="15" hidden="false" customHeight="true" outlineLevel="0" collapsed="false">
      <c r="A470" s="29" t="n">
        <v>469</v>
      </c>
      <c r="B470" s="30" t="n">
        <f aca="false">IF(F469&lt;=0,0,F469)</f>
        <v>0</v>
      </c>
      <c r="C470" s="30" t="n">
        <f aca="false">IF(B470&lt;=0,0,B470*('Rechner &amp; Ergebnisse'!C6/100)/12)</f>
        <v>0</v>
      </c>
      <c r="D470" s="30" t="n">
        <f aca="false">IF(B470&lt;=0,0,MIN('Rechner &amp; Ergebnisse'!C5*('Rechner &amp; Ergebnisse'!C6/100+'Rechner &amp; Ergebnisse'!C7/100)/12-C470,B470))</f>
        <v>0</v>
      </c>
      <c r="E470" s="31" t="n">
        <v>0</v>
      </c>
      <c r="F470" s="32" t="n">
        <f aca="false">MAX(B470-D470-E470,0)</f>
        <v>0</v>
      </c>
      <c r="G470" s="33" t="n">
        <f aca="false">'Rechner &amp; Ergebnisse'!C9+INT((A470-1)/12)</f>
        <v>2064</v>
      </c>
      <c r="H470" s="34" t="b">
        <f aca="false">MOD(A470,12)&lt;&gt;0</f>
        <v>1</v>
      </c>
    </row>
    <row r="471" customFormat="false" ht="15" hidden="false" customHeight="true" outlineLevel="0" collapsed="false">
      <c r="A471" s="35" t="n">
        <v>470</v>
      </c>
      <c r="B471" s="36" t="n">
        <f aca="false">IF(F470&lt;=0,0,F470)</f>
        <v>0</v>
      </c>
      <c r="C471" s="36" t="n">
        <f aca="false">IF(B471&lt;=0,0,B471*('Rechner &amp; Ergebnisse'!C6/100)/12)</f>
        <v>0</v>
      </c>
      <c r="D471" s="36" t="n">
        <f aca="false">IF(B471&lt;=0,0,MIN('Rechner &amp; Ergebnisse'!C5*('Rechner &amp; Ergebnisse'!C6/100+'Rechner &amp; Ergebnisse'!C7/100)/12-C471,B471))</f>
        <v>0</v>
      </c>
      <c r="E471" s="37" t="n">
        <v>0</v>
      </c>
      <c r="F471" s="38" t="n">
        <f aca="false">MAX(B471-D471-E471,0)</f>
        <v>0</v>
      </c>
      <c r="G471" s="39" t="n">
        <f aca="false">'Rechner &amp; Ergebnisse'!C9+INT((A471-1)/12)</f>
        <v>2064</v>
      </c>
      <c r="H471" s="34" t="b">
        <f aca="false">MOD(A471,12)&lt;&gt;0</f>
        <v>1</v>
      </c>
    </row>
    <row r="472" customFormat="false" ht="15" hidden="false" customHeight="true" outlineLevel="0" collapsed="false">
      <c r="A472" s="29" t="n">
        <v>471</v>
      </c>
      <c r="B472" s="30" t="n">
        <f aca="false">IF(F471&lt;=0,0,F471)</f>
        <v>0</v>
      </c>
      <c r="C472" s="30" t="n">
        <f aca="false">IF(B472&lt;=0,0,B472*('Rechner &amp; Ergebnisse'!C6/100)/12)</f>
        <v>0</v>
      </c>
      <c r="D472" s="30" t="n">
        <f aca="false">IF(B472&lt;=0,0,MIN('Rechner &amp; Ergebnisse'!C5*('Rechner &amp; Ergebnisse'!C6/100+'Rechner &amp; Ergebnisse'!C7/100)/12-C472,B472))</f>
        <v>0</v>
      </c>
      <c r="E472" s="31" t="n">
        <v>0</v>
      </c>
      <c r="F472" s="32" t="n">
        <f aca="false">MAX(B472-D472-E472,0)</f>
        <v>0</v>
      </c>
      <c r="G472" s="33" t="n">
        <f aca="false">'Rechner &amp; Ergebnisse'!C9+INT((A472-1)/12)</f>
        <v>2064</v>
      </c>
      <c r="H472" s="34" t="b">
        <f aca="false">MOD(A472,12)&lt;&gt;0</f>
        <v>1</v>
      </c>
    </row>
    <row r="473" customFormat="false" ht="15" hidden="false" customHeight="true" outlineLevel="0" collapsed="false">
      <c r="A473" s="35" t="n">
        <v>472</v>
      </c>
      <c r="B473" s="36" t="n">
        <f aca="false">IF(F472&lt;=0,0,F472)</f>
        <v>0</v>
      </c>
      <c r="C473" s="36" t="n">
        <f aca="false">IF(B473&lt;=0,0,B473*('Rechner &amp; Ergebnisse'!C6/100)/12)</f>
        <v>0</v>
      </c>
      <c r="D473" s="36" t="n">
        <f aca="false">IF(B473&lt;=0,0,MIN('Rechner &amp; Ergebnisse'!C5*('Rechner &amp; Ergebnisse'!C6/100+'Rechner &amp; Ergebnisse'!C7/100)/12-C473,B473))</f>
        <v>0</v>
      </c>
      <c r="E473" s="37" t="n">
        <v>0</v>
      </c>
      <c r="F473" s="38" t="n">
        <f aca="false">MAX(B473-D473-E473,0)</f>
        <v>0</v>
      </c>
      <c r="G473" s="39" t="n">
        <f aca="false">'Rechner &amp; Ergebnisse'!C9+INT((A473-1)/12)</f>
        <v>2064</v>
      </c>
      <c r="H473" s="34" t="b">
        <f aca="false">MOD(A473,12)&lt;&gt;0</f>
        <v>1</v>
      </c>
    </row>
    <row r="474" customFormat="false" ht="15" hidden="false" customHeight="true" outlineLevel="0" collapsed="false">
      <c r="A474" s="29" t="n">
        <v>473</v>
      </c>
      <c r="B474" s="30" t="n">
        <f aca="false">IF(F473&lt;=0,0,F473)</f>
        <v>0</v>
      </c>
      <c r="C474" s="30" t="n">
        <f aca="false">IF(B474&lt;=0,0,B474*('Rechner &amp; Ergebnisse'!C6/100)/12)</f>
        <v>0</v>
      </c>
      <c r="D474" s="30" t="n">
        <f aca="false">IF(B474&lt;=0,0,MIN('Rechner &amp; Ergebnisse'!C5*('Rechner &amp; Ergebnisse'!C6/100+'Rechner &amp; Ergebnisse'!C7/100)/12-C474,B474))</f>
        <v>0</v>
      </c>
      <c r="E474" s="31" t="n">
        <v>0</v>
      </c>
      <c r="F474" s="32" t="n">
        <f aca="false">MAX(B474-D474-E474,0)</f>
        <v>0</v>
      </c>
      <c r="G474" s="33" t="n">
        <f aca="false">'Rechner &amp; Ergebnisse'!C9+INT((A474-1)/12)</f>
        <v>2064</v>
      </c>
      <c r="H474" s="34" t="b">
        <f aca="false">MOD(A474,12)&lt;&gt;0</f>
        <v>1</v>
      </c>
    </row>
    <row r="475" customFormat="false" ht="15" hidden="false" customHeight="true" outlineLevel="0" collapsed="false">
      <c r="A475" s="35" t="n">
        <v>474</v>
      </c>
      <c r="B475" s="36" t="n">
        <f aca="false">IF(F474&lt;=0,0,F474)</f>
        <v>0</v>
      </c>
      <c r="C475" s="36" t="n">
        <f aca="false">IF(B475&lt;=0,0,B475*('Rechner &amp; Ergebnisse'!C6/100)/12)</f>
        <v>0</v>
      </c>
      <c r="D475" s="36" t="n">
        <f aca="false">IF(B475&lt;=0,0,MIN('Rechner &amp; Ergebnisse'!C5*('Rechner &amp; Ergebnisse'!C6/100+'Rechner &amp; Ergebnisse'!C7/100)/12-C475,B475))</f>
        <v>0</v>
      </c>
      <c r="E475" s="37" t="n">
        <v>0</v>
      </c>
      <c r="F475" s="38" t="n">
        <f aca="false">MAX(B475-D475-E475,0)</f>
        <v>0</v>
      </c>
      <c r="G475" s="39" t="n">
        <f aca="false">'Rechner &amp; Ergebnisse'!C9+INT((A475-1)/12)</f>
        <v>2064</v>
      </c>
      <c r="H475" s="34" t="b">
        <f aca="false">MOD(A475,12)&lt;&gt;0</f>
        <v>1</v>
      </c>
    </row>
    <row r="476" customFormat="false" ht="15" hidden="false" customHeight="true" outlineLevel="0" collapsed="false">
      <c r="A476" s="29" t="n">
        <v>475</v>
      </c>
      <c r="B476" s="30" t="n">
        <f aca="false">IF(F475&lt;=0,0,F475)</f>
        <v>0</v>
      </c>
      <c r="C476" s="30" t="n">
        <f aca="false">IF(B476&lt;=0,0,B476*('Rechner &amp; Ergebnisse'!C6/100)/12)</f>
        <v>0</v>
      </c>
      <c r="D476" s="30" t="n">
        <f aca="false">IF(B476&lt;=0,0,MIN('Rechner &amp; Ergebnisse'!C5*('Rechner &amp; Ergebnisse'!C6/100+'Rechner &amp; Ergebnisse'!C7/100)/12-C476,B476))</f>
        <v>0</v>
      </c>
      <c r="E476" s="31" t="n">
        <v>0</v>
      </c>
      <c r="F476" s="32" t="n">
        <f aca="false">MAX(B476-D476-E476,0)</f>
        <v>0</v>
      </c>
      <c r="G476" s="33" t="n">
        <f aca="false">'Rechner &amp; Ergebnisse'!C9+INT((A476-1)/12)</f>
        <v>2064</v>
      </c>
      <c r="H476" s="34" t="b">
        <f aca="false">MOD(A476,12)&lt;&gt;0</f>
        <v>1</v>
      </c>
    </row>
    <row r="477" customFormat="false" ht="15" hidden="false" customHeight="true" outlineLevel="0" collapsed="false">
      <c r="A477" s="35" t="n">
        <v>476</v>
      </c>
      <c r="B477" s="36" t="n">
        <f aca="false">IF(F476&lt;=0,0,F476)</f>
        <v>0</v>
      </c>
      <c r="C477" s="36" t="n">
        <f aca="false">IF(B477&lt;=0,0,B477*('Rechner &amp; Ergebnisse'!C6/100)/12)</f>
        <v>0</v>
      </c>
      <c r="D477" s="36" t="n">
        <f aca="false">IF(B477&lt;=0,0,MIN('Rechner &amp; Ergebnisse'!C5*('Rechner &amp; Ergebnisse'!C6/100+'Rechner &amp; Ergebnisse'!C7/100)/12-C477,B477))</f>
        <v>0</v>
      </c>
      <c r="E477" s="37" t="n">
        <v>0</v>
      </c>
      <c r="F477" s="38" t="n">
        <f aca="false">MAX(B477-D477-E477,0)</f>
        <v>0</v>
      </c>
      <c r="G477" s="39" t="n">
        <f aca="false">'Rechner &amp; Ergebnisse'!C9+INT((A477-1)/12)</f>
        <v>2064</v>
      </c>
      <c r="H477" s="34" t="b">
        <f aca="false">MOD(A477,12)&lt;&gt;0</f>
        <v>1</v>
      </c>
    </row>
    <row r="478" customFormat="false" ht="15" hidden="false" customHeight="true" outlineLevel="0" collapsed="false">
      <c r="A478" s="29" t="n">
        <v>477</v>
      </c>
      <c r="B478" s="30" t="n">
        <f aca="false">IF(F477&lt;=0,0,F477)</f>
        <v>0</v>
      </c>
      <c r="C478" s="30" t="n">
        <f aca="false">IF(B478&lt;=0,0,B478*('Rechner &amp; Ergebnisse'!C6/100)/12)</f>
        <v>0</v>
      </c>
      <c r="D478" s="30" t="n">
        <f aca="false">IF(B478&lt;=0,0,MIN('Rechner &amp; Ergebnisse'!C5*('Rechner &amp; Ergebnisse'!C6/100+'Rechner &amp; Ergebnisse'!C7/100)/12-C478,B478))</f>
        <v>0</v>
      </c>
      <c r="E478" s="31" t="n">
        <v>0</v>
      </c>
      <c r="F478" s="32" t="n">
        <f aca="false">MAX(B478-D478-E478,0)</f>
        <v>0</v>
      </c>
      <c r="G478" s="33" t="n">
        <f aca="false">'Rechner &amp; Ergebnisse'!C9+INT((A478-1)/12)</f>
        <v>2064</v>
      </c>
      <c r="H478" s="34" t="b">
        <f aca="false">MOD(A478,12)&lt;&gt;0</f>
        <v>1</v>
      </c>
    </row>
    <row r="479" customFormat="false" ht="15" hidden="false" customHeight="true" outlineLevel="0" collapsed="false">
      <c r="A479" s="35" t="n">
        <v>478</v>
      </c>
      <c r="B479" s="36" t="n">
        <f aca="false">IF(F478&lt;=0,0,F478)</f>
        <v>0</v>
      </c>
      <c r="C479" s="36" t="n">
        <f aca="false">IF(B479&lt;=0,0,B479*('Rechner &amp; Ergebnisse'!C6/100)/12)</f>
        <v>0</v>
      </c>
      <c r="D479" s="36" t="n">
        <f aca="false">IF(B479&lt;=0,0,MIN('Rechner &amp; Ergebnisse'!C5*('Rechner &amp; Ergebnisse'!C6/100+'Rechner &amp; Ergebnisse'!C7/100)/12-C479,B479))</f>
        <v>0</v>
      </c>
      <c r="E479" s="37" t="n">
        <v>0</v>
      </c>
      <c r="F479" s="38" t="n">
        <f aca="false">MAX(B479-D479-E479,0)</f>
        <v>0</v>
      </c>
      <c r="G479" s="39" t="n">
        <f aca="false">'Rechner &amp; Ergebnisse'!C9+INT((A479-1)/12)</f>
        <v>2064</v>
      </c>
      <c r="H479" s="34" t="b">
        <f aca="false">MOD(A479,12)&lt;&gt;0</f>
        <v>1</v>
      </c>
    </row>
    <row r="480" customFormat="false" ht="15" hidden="false" customHeight="true" outlineLevel="0" collapsed="false">
      <c r="A480" s="29" t="n">
        <v>479</v>
      </c>
      <c r="B480" s="30" t="n">
        <f aca="false">IF(F479&lt;=0,0,F479)</f>
        <v>0</v>
      </c>
      <c r="C480" s="30" t="n">
        <f aca="false">IF(B480&lt;=0,0,B480*('Rechner &amp; Ergebnisse'!C6/100)/12)</f>
        <v>0</v>
      </c>
      <c r="D480" s="30" t="n">
        <f aca="false">IF(B480&lt;=0,0,MIN('Rechner &amp; Ergebnisse'!C5*('Rechner &amp; Ergebnisse'!C6/100+'Rechner &amp; Ergebnisse'!C7/100)/12-C480,B480))</f>
        <v>0</v>
      </c>
      <c r="E480" s="31" t="n">
        <v>0</v>
      </c>
      <c r="F480" s="32" t="n">
        <f aca="false">MAX(B480-D480-E480,0)</f>
        <v>0</v>
      </c>
      <c r="G480" s="33" t="n">
        <f aca="false">'Rechner &amp; Ergebnisse'!C9+INT((A480-1)/12)</f>
        <v>2064</v>
      </c>
      <c r="H480" s="34" t="b">
        <f aca="false">MOD(A480,12)&lt;&gt;0</f>
        <v>1</v>
      </c>
    </row>
    <row r="481" customFormat="false" ht="15" hidden="false" customHeight="true" outlineLevel="0" collapsed="false">
      <c r="A481" s="35" t="n">
        <v>480</v>
      </c>
      <c r="B481" s="36" t="n">
        <f aca="false">IF(F480&lt;=0,0,F480)</f>
        <v>0</v>
      </c>
      <c r="C481" s="36" t="n">
        <f aca="false">IF(B481&lt;=0,0,B481*('Rechner &amp; Ergebnisse'!C6/100)/12)</f>
        <v>0</v>
      </c>
      <c r="D481" s="36" t="n">
        <f aca="false">IF(B481&lt;=0,0,MIN('Rechner &amp; Ergebnisse'!C5*('Rechner &amp; Ergebnisse'!C6/100+'Rechner &amp; Ergebnisse'!C7/100)/12-C481,B481))</f>
        <v>0</v>
      </c>
      <c r="E481" s="40" t="n">
        <f aca="false">IF(B481&lt;=0,0,MIN('Rechner &amp; Ergebnisse'!C8,MAX(B481-D481,0)))</f>
        <v>0</v>
      </c>
      <c r="F481" s="38" t="n">
        <f aca="false">MAX(B481-D481-E481,0)</f>
        <v>0</v>
      </c>
      <c r="G481" s="39" t="n">
        <f aca="false">'Rechner &amp; Ergebnisse'!C9+INT((A481-1)/12)</f>
        <v>2064</v>
      </c>
      <c r="H481" s="34" t="b">
        <f aca="false">MOD(A481,12)&lt;&gt;0</f>
        <v>0</v>
      </c>
    </row>
    <row r="482" customFormat="false" ht="21.75" hidden="false" customHeight="true" outlineLevel="0" collapsed="false">
      <c r="A482" s="41" t="s">
        <v>35</v>
      </c>
      <c r="B482" s="41"/>
      <c r="C482" s="42" t="n">
        <f aca="false">SUM(C2:C481)</f>
        <v>65188.9463440252</v>
      </c>
      <c r="D482" s="42" t="n">
        <f aca="false">SUM(D2:D481)</f>
        <v>120000</v>
      </c>
      <c r="E482" s="42" t="n">
        <f aca="false">SUM(E2:E481)</f>
        <v>80000</v>
      </c>
      <c r="F482" s="43"/>
      <c r="G482" s="43"/>
    </row>
  </sheetData>
  <mergeCells count="1">
    <mergeCell ref="A482:B48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6" min="2" style="1" width="20"/>
  </cols>
  <sheetData>
    <row r="1" customFormat="false" ht="30" hidden="false" customHeight="true" outlineLevel="0" collapsed="false">
      <c r="A1" s="44" t="s">
        <v>36</v>
      </c>
      <c r="B1" s="44"/>
      <c r="C1" s="44"/>
      <c r="D1" s="44"/>
      <c r="E1" s="44"/>
      <c r="F1" s="44"/>
    </row>
    <row r="2" customFormat="false" ht="30" hidden="false" customHeight="true" outlineLevel="0" collapsed="false">
      <c r="A2" s="45" t="s">
        <v>33</v>
      </c>
      <c r="B2" s="45" t="s">
        <v>37</v>
      </c>
      <c r="C2" s="45" t="s">
        <v>38</v>
      </c>
      <c r="D2" s="45" t="s">
        <v>39</v>
      </c>
      <c r="E2" s="45" t="s">
        <v>40</v>
      </c>
      <c r="F2" s="45" t="s">
        <v>41</v>
      </c>
    </row>
    <row r="3" customFormat="false" ht="18" hidden="false" customHeight="true" outlineLevel="0" collapsed="false">
      <c r="A3" s="46" t="n">
        <f aca="false">'Rechner &amp; Ergebnisse'!C9+0</f>
        <v>2025</v>
      </c>
      <c r="B3" s="30" t="n">
        <f aca="false">IFERROR(Tilgungsplan!F13,0)</f>
        <v>190935.205377603</v>
      </c>
      <c r="C3" s="30" t="n">
        <f aca="false">IFERROR(SUM(Tilgungsplan!C2:C13),0)</f>
        <v>6935.20537760338</v>
      </c>
      <c r="D3" s="30" t="n">
        <f aca="false">IFERROR(SUM(Tilgungsplan!D2:D13),0)</f>
        <v>4064.79462239663</v>
      </c>
      <c r="E3" s="47" t="n">
        <f aca="false">IFERROR(SUM(Tilgungsplan!E2:E13),0)</f>
        <v>5000</v>
      </c>
      <c r="F3" s="30" t="n">
        <f aca="false">C3</f>
        <v>6935.20537760338</v>
      </c>
    </row>
    <row r="4" customFormat="false" ht="18" hidden="false" customHeight="true" outlineLevel="0" collapsed="false">
      <c r="A4" s="48" t="n">
        <f aca="false">'Rechner &amp; Ergebnisse'!C9+1</f>
        <v>2026</v>
      </c>
      <c r="B4" s="36" t="n">
        <f aca="false">IFERROR(Tilgungsplan!F25,0)</f>
        <v>181548.003631407</v>
      </c>
      <c r="C4" s="36" t="n">
        <f aca="false">IFERROR(SUM(Tilgungsplan!C14:C25),0)</f>
        <v>6612.79825380371</v>
      </c>
      <c r="D4" s="36" t="n">
        <f aca="false">IFERROR(SUM(Tilgungsplan!D14:D25),0)</f>
        <v>4387.20174619629</v>
      </c>
      <c r="E4" s="49" t="n">
        <f aca="false">IFERROR(SUM(Tilgungsplan!E14:E25),0)</f>
        <v>5000</v>
      </c>
      <c r="F4" s="36" t="n">
        <f aca="false">F3+C4</f>
        <v>13548.0036314071</v>
      </c>
    </row>
    <row r="5" customFormat="false" ht="18" hidden="false" customHeight="true" outlineLevel="0" collapsed="false">
      <c r="A5" s="46" t="n">
        <f aca="false">'Rechner &amp; Ergebnisse'!C9+2</f>
        <v>2027</v>
      </c>
      <c r="B5" s="30" t="n">
        <f aca="false">IFERROR(Tilgungsplan!F37,0)</f>
        <v>171826.92772241</v>
      </c>
      <c r="C5" s="30" t="n">
        <f aca="false">IFERROR(SUM(Tilgungsplan!C26:C37),0)</f>
        <v>6278.92409100241</v>
      </c>
      <c r="D5" s="30" t="n">
        <f aca="false">IFERROR(SUM(Tilgungsplan!D26:D37),0)</f>
        <v>4721.07590899759</v>
      </c>
      <c r="E5" s="47" t="n">
        <f aca="false">IFERROR(SUM(Tilgungsplan!E26:E37),0)</f>
        <v>5000</v>
      </c>
      <c r="F5" s="30" t="n">
        <f aca="false">F4+C5</f>
        <v>19826.9277224095</v>
      </c>
    </row>
    <row r="6" customFormat="false" ht="18" hidden="false" customHeight="true" outlineLevel="0" collapsed="false">
      <c r="A6" s="48" t="n">
        <f aca="false">'Rechner &amp; Ergebnisse'!C9+3</f>
        <v>2028</v>
      </c>
      <c r="B6" s="36" t="n">
        <f aca="false">IFERROR(Tilgungsplan!F49,0)</f>
        <v>161760.102763972</v>
      </c>
      <c r="C6" s="36" t="n">
        <f aca="false">IFERROR(SUM(Tilgungsplan!C38:C49),0)</f>
        <v>5933.17504156289</v>
      </c>
      <c r="D6" s="36" t="n">
        <f aca="false">IFERROR(SUM(Tilgungsplan!D38:D49),0)</f>
        <v>5066.82495843711</v>
      </c>
      <c r="E6" s="49" t="n">
        <f aca="false">IFERROR(SUM(Tilgungsplan!E38:E49),0)</f>
        <v>5000</v>
      </c>
      <c r="F6" s="36" t="n">
        <f aca="false">F5+C6</f>
        <v>25760.1027639724</v>
      </c>
    </row>
    <row r="7" customFormat="false" ht="18" hidden="false" customHeight="true" outlineLevel="0" collapsed="false">
      <c r="A7" s="46" t="n">
        <f aca="false">'Rechner &amp; Ergebnisse'!C9+4</f>
        <v>2029</v>
      </c>
      <c r="B7" s="30" t="n">
        <f aca="false">IFERROR(Tilgungsplan!F61,0)</f>
        <v>151335.231515923</v>
      </c>
      <c r="C7" s="30" t="n">
        <f aca="false">IFERROR(SUM(Tilgungsplan!C50:C61),0)</f>
        <v>5575.12875195083</v>
      </c>
      <c r="D7" s="30" t="n">
        <f aca="false">IFERROR(SUM(Tilgungsplan!D50:D61),0)</f>
        <v>5424.87124804917</v>
      </c>
      <c r="E7" s="47" t="n">
        <f aca="false">IFERROR(SUM(Tilgungsplan!E50:E61),0)</f>
        <v>5000</v>
      </c>
      <c r="F7" s="30" t="n">
        <f aca="false">F6+C7</f>
        <v>31335.2315159232</v>
      </c>
    </row>
    <row r="8" customFormat="false" ht="18" hidden="false" customHeight="true" outlineLevel="0" collapsed="false">
      <c r="A8" s="48" t="n">
        <f aca="false">'Rechner &amp; Ergebnisse'!C9+5</f>
        <v>2030</v>
      </c>
      <c r="B8" s="36" t="n">
        <f aca="false">IFERROR(Tilgungsplan!F73,0)</f>
        <v>140539.579362727</v>
      </c>
      <c r="C8" s="36" t="n">
        <f aca="false">IFERROR(SUM(Tilgungsplan!C62:C73),0)</f>
        <v>5204.34784680367</v>
      </c>
      <c r="D8" s="36" t="n">
        <f aca="false">IFERROR(SUM(Tilgungsplan!D62:D73),0)</f>
        <v>5795.65215319634</v>
      </c>
      <c r="E8" s="49" t="n">
        <f aca="false">IFERROR(SUM(Tilgungsplan!E62:E73),0)</f>
        <v>5000</v>
      </c>
      <c r="F8" s="36" t="n">
        <f aca="false">F7+C8</f>
        <v>36539.5793627269</v>
      </c>
    </row>
    <row r="9" customFormat="false" ht="18" hidden="false" customHeight="true" outlineLevel="0" collapsed="false">
      <c r="A9" s="46" t="n">
        <f aca="false">'Rechner &amp; Ergebnisse'!C9+6</f>
        <v>2031</v>
      </c>
      <c r="B9" s="30" t="n">
        <f aca="false">IFERROR(Tilgungsplan!F85,0)</f>
        <v>129359.958757377</v>
      </c>
      <c r="C9" s="30" t="n">
        <f aca="false">IFERROR(SUM(Tilgungsplan!C74:C85),0)</f>
        <v>4820.37939464987</v>
      </c>
      <c r="D9" s="30" t="n">
        <f aca="false">IFERROR(SUM(Tilgungsplan!D74:D85),0)</f>
        <v>6179.62060535014</v>
      </c>
      <c r="E9" s="47" t="n">
        <f aca="false">IFERROR(SUM(Tilgungsplan!E74:E85),0)</f>
        <v>5000</v>
      </c>
      <c r="F9" s="30" t="n">
        <f aca="false">F8+C9</f>
        <v>41359.9587573768</v>
      </c>
    </row>
    <row r="10" customFormat="false" ht="18" hidden="false" customHeight="true" outlineLevel="0" collapsed="false">
      <c r="A10" s="48" t="n">
        <f aca="false">'Rechner &amp; Ergebnisse'!C9+7</f>
        <v>2032</v>
      </c>
      <c r="B10" s="36" t="n">
        <f aca="false">IFERROR(Tilgungsplan!F97,0)</f>
        <v>117782.713112002</v>
      </c>
      <c r="C10" s="36" t="n">
        <f aca="false">IFERROR(SUM(Tilgungsplan!C86:C97),0)</f>
        <v>4422.75435462558</v>
      </c>
      <c r="D10" s="36" t="n">
        <f aca="false">IFERROR(SUM(Tilgungsplan!D86:D97),0)</f>
        <v>6577.24564537442</v>
      </c>
      <c r="E10" s="49" t="n">
        <f aca="false">IFERROR(SUM(Tilgungsplan!E86:E97),0)</f>
        <v>5000</v>
      </c>
      <c r="F10" s="36" t="n">
        <f aca="false">F9+C10</f>
        <v>45782.7131120023</v>
      </c>
    </row>
    <row r="11" customFormat="false" ht="18" hidden="false" customHeight="true" outlineLevel="0" collapsed="false">
      <c r="A11" s="46" t="n">
        <f aca="false">'Rechner &amp; Ergebnisse'!C9+8</f>
        <v>2033</v>
      </c>
      <c r="B11" s="30" t="n">
        <f aca="false">IFERROR(Tilgungsplan!F109,0)</f>
        <v>105793.700115515</v>
      </c>
      <c r="C11" s="30" t="n">
        <f aca="false">IFERROR(SUM(Tilgungsplan!C98:C109),0)</f>
        <v>4010.98700351261</v>
      </c>
      <c r="D11" s="30" t="n">
        <f aca="false">IFERROR(SUM(Tilgungsplan!D98:D109),0)</f>
        <v>6989.0129964874</v>
      </c>
      <c r="E11" s="47" t="n">
        <f aca="false">IFERROR(SUM(Tilgungsplan!E98:E109),0)</f>
        <v>5000</v>
      </c>
      <c r="F11" s="30" t="n">
        <f aca="false">F10+C11</f>
        <v>49793.7001155149</v>
      </c>
    </row>
    <row r="12" customFormat="false" ht="18" hidden="false" customHeight="true" outlineLevel="0" collapsed="false">
      <c r="A12" s="48" t="n">
        <f aca="false">'Rechner &amp; Ergebnisse'!C9+9</f>
        <v>2034</v>
      </c>
      <c r="B12" s="36" t="n">
        <f aca="false">IFERROR(Tilgungsplan!F121,0)</f>
        <v>93378.2744579129</v>
      </c>
      <c r="C12" s="36" t="n">
        <f aca="false">IFERROR(SUM(Tilgungsplan!C110:C121),0)</f>
        <v>3584.57434239791</v>
      </c>
      <c r="D12" s="36" t="n">
        <f aca="false">IFERROR(SUM(Tilgungsplan!D110:D121),0)</f>
        <v>7415.42565760209</v>
      </c>
      <c r="E12" s="49" t="n">
        <f aca="false">IFERROR(SUM(Tilgungsplan!E110:E121),0)</f>
        <v>5000</v>
      </c>
      <c r="F12" s="36" t="n">
        <f aca="false">F11+C12</f>
        <v>53378.2744579129</v>
      </c>
    </row>
    <row r="13" customFormat="false" ht="18" hidden="false" customHeight="true" outlineLevel="0" collapsed="false">
      <c r="A13" s="46" t="n">
        <f aca="false">'Rechner &amp; Ergebnisse'!C9+10</f>
        <v>2035</v>
      </c>
      <c r="B13" s="30" t="n">
        <f aca="false">IFERROR(Tilgungsplan!F133,0)</f>
        <v>80521.2699401426</v>
      </c>
      <c r="C13" s="30" t="n">
        <f aca="false">IFERROR(SUM(Tilgungsplan!C122:C133),0)</f>
        <v>3142.99548222978</v>
      </c>
      <c r="D13" s="30" t="n">
        <f aca="false">IFERROR(SUM(Tilgungsplan!D122:D133),0)</f>
        <v>7857.00451777022</v>
      </c>
      <c r="E13" s="47" t="n">
        <f aca="false">IFERROR(SUM(Tilgungsplan!E122:E133),0)</f>
        <v>5000</v>
      </c>
      <c r="F13" s="30" t="n">
        <f aca="false">F12+C13</f>
        <v>56521.2699401426</v>
      </c>
    </row>
    <row r="14" customFormat="false" ht="18" hidden="false" customHeight="true" outlineLevel="0" collapsed="false">
      <c r="A14" s="48" t="n">
        <f aca="false">'Rechner &amp; Ergebnisse'!C9+11</f>
        <v>2036</v>
      </c>
      <c r="B14" s="36" t="n">
        <f aca="false">IFERROR(Tilgungsplan!F145,0)</f>
        <v>67206.9809476628</v>
      </c>
      <c r="C14" s="36" t="n">
        <f aca="false">IFERROR(SUM(Tilgungsplan!C134:C145),0)</f>
        <v>2685.71100752012</v>
      </c>
      <c r="D14" s="36" t="n">
        <f aca="false">IFERROR(SUM(Tilgungsplan!D134:D145),0)</f>
        <v>8314.28899247988</v>
      </c>
      <c r="E14" s="49" t="n">
        <f aca="false">IFERROR(SUM(Tilgungsplan!E134:E145),0)</f>
        <v>5000</v>
      </c>
      <c r="F14" s="36" t="n">
        <f aca="false">F13+C14</f>
        <v>59206.9809476628</v>
      </c>
    </row>
    <row r="15" customFormat="false" ht="18" hidden="false" customHeight="true" outlineLevel="0" collapsed="false">
      <c r="A15" s="46" t="n">
        <f aca="false">'Rechner &amp; Ergebnisse'!C9+12</f>
        <v>2037</v>
      </c>
      <c r="B15" s="30" t="n">
        <f aca="false">IFERROR(Tilgungsplan!F157,0)</f>
        <v>53419.1432650783</v>
      </c>
      <c r="C15" s="30" t="n">
        <f aca="false">IFERROR(SUM(Tilgungsplan!C146:C157),0)</f>
        <v>2212.16231741553</v>
      </c>
      <c r="D15" s="30" t="n">
        <f aca="false">IFERROR(SUM(Tilgungsplan!D146:D157),0)</f>
        <v>8787.83768258447</v>
      </c>
      <c r="E15" s="47" t="n">
        <f aca="false">IFERROR(SUM(Tilgungsplan!E146:E157),0)</f>
        <v>5000</v>
      </c>
      <c r="F15" s="30" t="n">
        <f aca="false">F14+C15</f>
        <v>61419.1432650783</v>
      </c>
    </row>
    <row r="16" customFormat="false" ht="18" hidden="false" customHeight="true" outlineLevel="0" collapsed="false">
      <c r="A16" s="48" t="n">
        <f aca="false">'Rechner &amp; Ergebnisse'!C9+13</f>
        <v>2038</v>
      </c>
      <c r="B16" s="36" t="n">
        <f aca="false">IFERROR(Tilgungsplan!F169,0)</f>
        <v>39140.9142084107</v>
      </c>
      <c r="C16" s="36" t="n">
        <f aca="false">IFERROR(SUM(Tilgungsplan!C158:C169),0)</f>
        <v>1721.77094333237</v>
      </c>
      <c r="D16" s="36" t="n">
        <f aca="false">IFERROR(SUM(Tilgungsplan!D158:D169),0)</f>
        <v>9278.22905666763</v>
      </c>
      <c r="E16" s="49" t="n">
        <f aca="false">IFERROR(SUM(Tilgungsplan!E158:E169),0)</f>
        <v>5000</v>
      </c>
      <c r="F16" s="36" t="n">
        <f aca="false">F15+C16</f>
        <v>63140.9142084107</v>
      </c>
    </row>
    <row r="17" customFormat="false" ht="18" hidden="false" customHeight="true" outlineLevel="0" collapsed="false">
      <c r="A17" s="46" t="n">
        <f aca="false">'Rechner &amp; Ergebnisse'!C9+14</f>
        <v>2039</v>
      </c>
      <c r="B17" s="30" t="n">
        <f aca="false">IFERROR(Tilgungsplan!F181,0)</f>
        <v>24354.8520507328</v>
      </c>
      <c r="C17" s="30" t="n">
        <f aca="false">IFERROR(SUM(Tilgungsplan!C170:C181),0)</f>
        <v>1213.93784232209</v>
      </c>
      <c r="D17" s="30" t="n">
        <f aca="false">IFERROR(SUM(Tilgungsplan!D170:D181),0)</f>
        <v>9786.06215767791</v>
      </c>
      <c r="E17" s="47" t="n">
        <f aca="false">IFERROR(SUM(Tilgungsplan!E170:E181),0)</f>
        <v>5000</v>
      </c>
      <c r="F17" s="30" t="n">
        <f aca="false">F16+C17</f>
        <v>64354.8520507328</v>
      </c>
    </row>
    <row r="18" customFormat="false" ht="18" hidden="false" customHeight="true" outlineLevel="0" collapsed="false">
      <c r="A18" s="48" t="n">
        <f aca="false">'Rechner &amp; Ergebnisse'!C9+15</f>
        <v>2040</v>
      </c>
      <c r="B18" s="36" t="n">
        <f aca="false">IFERROR(Tilgungsplan!F193,0)</f>
        <v>9042.89471603652</v>
      </c>
      <c r="C18" s="36" t="n">
        <f aca="false">IFERROR(SUM(Tilgungsplan!C182:C193),0)</f>
        <v>688.042665303763</v>
      </c>
      <c r="D18" s="36" t="n">
        <f aca="false">IFERROR(SUM(Tilgungsplan!D182:D193),0)</f>
        <v>10311.9573346962</v>
      </c>
      <c r="E18" s="49" t="n">
        <f aca="false">IFERROR(SUM(Tilgungsplan!E182:E193),0)</f>
        <v>5000</v>
      </c>
      <c r="F18" s="36" t="n">
        <f aca="false">F17+C18</f>
        <v>65042.8947160365</v>
      </c>
    </row>
    <row r="19" customFormat="false" ht="18" hidden="false" customHeight="true" outlineLevel="0" collapsed="false">
      <c r="A19" s="46" t="n">
        <f aca="false">'Rechner &amp; Ergebnisse'!C9+16</f>
        <v>2041</v>
      </c>
      <c r="B19" s="30" t="n">
        <f aca="false">IFERROR(Tilgungsplan!F205,0)</f>
        <v>0</v>
      </c>
      <c r="C19" s="30" t="n">
        <f aca="false">IFERROR(SUM(Tilgungsplan!C194:C205),0)</f>
        <v>146.05162798873</v>
      </c>
      <c r="D19" s="30" t="n">
        <f aca="false">IFERROR(SUM(Tilgungsplan!D194:D205),0)</f>
        <v>9042.89471603652</v>
      </c>
      <c r="E19" s="47" t="n">
        <f aca="false">IFERROR(SUM(Tilgungsplan!E194:E205),0)</f>
        <v>0</v>
      </c>
      <c r="F19" s="30" t="n">
        <f aca="false">F18+C19</f>
        <v>65188.9463440252</v>
      </c>
    </row>
    <row r="20" customFormat="false" ht="18" hidden="false" customHeight="true" outlineLevel="0" collapsed="false">
      <c r="A20" s="48" t="n">
        <f aca="false">'Rechner &amp; Ergebnisse'!C9+17</f>
        <v>2042</v>
      </c>
      <c r="B20" s="36" t="n">
        <f aca="false">IFERROR(Tilgungsplan!F217,0)</f>
        <v>0</v>
      </c>
      <c r="C20" s="36" t="n">
        <f aca="false">IFERROR(SUM(Tilgungsplan!C206:C217),0)</f>
        <v>0</v>
      </c>
      <c r="D20" s="36" t="n">
        <f aca="false">IFERROR(SUM(Tilgungsplan!D206:D217),0)</f>
        <v>0</v>
      </c>
      <c r="E20" s="49" t="n">
        <f aca="false">IFERROR(SUM(Tilgungsplan!E206:E217),0)</f>
        <v>0</v>
      </c>
      <c r="F20" s="36" t="n">
        <f aca="false">F19+C20</f>
        <v>65188.9463440252</v>
      </c>
    </row>
    <row r="21" customFormat="false" ht="18" hidden="false" customHeight="true" outlineLevel="0" collapsed="false">
      <c r="A21" s="46" t="n">
        <f aca="false">'Rechner &amp; Ergebnisse'!C9+18</f>
        <v>2043</v>
      </c>
      <c r="B21" s="30" t="n">
        <f aca="false">IFERROR(Tilgungsplan!F229,0)</f>
        <v>0</v>
      </c>
      <c r="C21" s="30" t="n">
        <f aca="false">IFERROR(SUM(Tilgungsplan!C218:C229),0)</f>
        <v>0</v>
      </c>
      <c r="D21" s="30" t="n">
        <f aca="false">IFERROR(SUM(Tilgungsplan!D218:D229),0)</f>
        <v>0</v>
      </c>
      <c r="E21" s="47" t="n">
        <f aca="false">IFERROR(SUM(Tilgungsplan!E218:E229),0)</f>
        <v>0</v>
      </c>
      <c r="F21" s="30" t="n">
        <f aca="false">F20+C21</f>
        <v>65188.9463440252</v>
      </c>
    </row>
    <row r="22" customFormat="false" ht="18" hidden="false" customHeight="true" outlineLevel="0" collapsed="false">
      <c r="A22" s="48" t="n">
        <f aca="false">'Rechner &amp; Ergebnisse'!C9+19</f>
        <v>2044</v>
      </c>
      <c r="B22" s="36" t="n">
        <f aca="false">IFERROR(Tilgungsplan!F241,0)</f>
        <v>0</v>
      </c>
      <c r="C22" s="36" t="n">
        <f aca="false">IFERROR(SUM(Tilgungsplan!C230:C241),0)</f>
        <v>0</v>
      </c>
      <c r="D22" s="36" t="n">
        <f aca="false">IFERROR(SUM(Tilgungsplan!D230:D241),0)</f>
        <v>0</v>
      </c>
      <c r="E22" s="49" t="n">
        <f aca="false">IFERROR(SUM(Tilgungsplan!E230:E241),0)</f>
        <v>0</v>
      </c>
      <c r="F22" s="36" t="n">
        <f aca="false">F21+C22</f>
        <v>65188.9463440252</v>
      </c>
    </row>
    <row r="23" customFormat="false" ht="18" hidden="false" customHeight="true" outlineLevel="0" collapsed="false">
      <c r="A23" s="46" t="n">
        <f aca="false">'Rechner &amp; Ergebnisse'!C9+20</f>
        <v>2045</v>
      </c>
      <c r="B23" s="30" t="n">
        <f aca="false">IFERROR(Tilgungsplan!F253,0)</f>
        <v>0</v>
      </c>
      <c r="C23" s="30" t="n">
        <f aca="false">IFERROR(SUM(Tilgungsplan!C242:C253),0)</f>
        <v>0</v>
      </c>
      <c r="D23" s="30" t="n">
        <f aca="false">IFERROR(SUM(Tilgungsplan!D242:D253),0)</f>
        <v>0</v>
      </c>
      <c r="E23" s="47" t="n">
        <f aca="false">IFERROR(SUM(Tilgungsplan!E242:E253),0)</f>
        <v>0</v>
      </c>
      <c r="F23" s="30" t="n">
        <f aca="false">F22+C23</f>
        <v>65188.9463440252</v>
      </c>
    </row>
    <row r="24" customFormat="false" ht="18" hidden="false" customHeight="true" outlineLevel="0" collapsed="false">
      <c r="A24" s="48" t="n">
        <f aca="false">'Rechner &amp; Ergebnisse'!C9+21</f>
        <v>2046</v>
      </c>
      <c r="B24" s="36" t="n">
        <f aca="false">IFERROR(Tilgungsplan!F265,0)</f>
        <v>0</v>
      </c>
      <c r="C24" s="36" t="n">
        <f aca="false">IFERROR(SUM(Tilgungsplan!C254:C265),0)</f>
        <v>0</v>
      </c>
      <c r="D24" s="36" t="n">
        <f aca="false">IFERROR(SUM(Tilgungsplan!D254:D265),0)</f>
        <v>0</v>
      </c>
      <c r="E24" s="49" t="n">
        <f aca="false">IFERROR(SUM(Tilgungsplan!E254:E265),0)</f>
        <v>0</v>
      </c>
      <c r="F24" s="36" t="n">
        <f aca="false">F23+C24</f>
        <v>65188.9463440252</v>
      </c>
    </row>
    <row r="25" customFormat="false" ht="18" hidden="false" customHeight="true" outlineLevel="0" collapsed="false">
      <c r="A25" s="46" t="n">
        <f aca="false">'Rechner &amp; Ergebnisse'!C9+22</f>
        <v>2047</v>
      </c>
      <c r="B25" s="30" t="n">
        <f aca="false">IFERROR(Tilgungsplan!F277,0)</f>
        <v>0</v>
      </c>
      <c r="C25" s="30" t="n">
        <f aca="false">IFERROR(SUM(Tilgungsplan!C266:C277),0)</f>
        <v>0</v>
      </c>
      <c r="D25" s="30" t="n">
        <f aca="false">IFERROR(SUM(Tilgungsplan!D266:D277),0)</f>
        <v>0</v>
      </c>
      <c r="E25" s="47" t="n">
        <f aca="false">IFERROR(SUM(Tilgungsplan!E266:E277),0)</f>
        <v>0</v>
      </c>
      <c r="F25" s="30" t="n">
        <f aca="false">F24+C25</f>
        <v>65188.9463440252</v>
      </c>
    </row>
    <row r="26" customFormat="false" ht="18" hidden="false" customHeight="true" outlineLevel="0" collapsed="false">
      <c r="A26" s="48" t="n">
        <f aca="false">'Rechner &amp; Ergebnisse'!C9+23</f>
        <v>2048</v>
      </c>
      <c r="B26" s="36" t="n">
        <f aca="false">IFERROR(Tilgungsplan!F289,0)</f>
        <v>0</v>
      </c>
      <c r="C26" s="36" t="n">
        <f aca="false">IFERROR(SUM(Tilgungsplan!C278:C289),0)</f>
        <v>0</v>
      </c>
      <c r="D26" s="36" t="n">
        <f aca="false">IFERROR(SUM(Tilgungsplan!D278:D289),0)</f>
        <v>0</v>
      </c>
      <c r="E26" s="49" t="n">
        <f aca="false">IFERROR(SUM(Tilgungsplan!E278:E289),0)</f>
        <v>0</v>
      </c>
      <c r="F26" s="36" t="n">
        <f aca="false">F25+C26</f>
        <v>65188.9463440252</v>
      </c>
    </row>
    <row r="27" customFormat="false" ht="18" hidden="false" customHeight="true" outlineLevel="0" collapsed="false">
      <c r="A27" s="46" t="n">
        <f aca="false">'Rechner &amp; Ergebnisse'!C9+24</f>
        <v>2049</v>
      </c>
      <c r="B27" s="30" t="n">
        <f aca="false">IFERROR(Tilgungsplan!F301,0)</f>
        <v>0</v>
      </c>
      <c r="C27" s="30" t="n">
        <f aca="false">IFERROR(SUM(Tilgungsplan!C290:C301),0)</f>
        <v>0</v>
      </c>
      <c r="D27" s="30" t="n">
        <f aca="false">IFERROR(SUM(Tilgungsplan!D290:D301),0)</f>
        <v>0</v>
      </c>
      <c r="E27" s="47" t="n">
        <f aca="false">IFERROR(SUM(Tilgungsplan!E290:E301),0)</f>
        <v>0</v>
      </c>
      <c r="F27" s="30" t="n">
        <f aca="false">F26+C27</f>
        <v>65188.9463440252</v>
      </c>
    </row>
    <row r="28" customFormat="false" ht="18" hidden="false" customHeight="true" outlineLevel="0" collapsed="false">
      <c r="A28" s="48" t="n">
        <f aca="false">'Rechner &amp; Ergebnisse'!C9+25</f>
        <v>2050</v>
      </c>
      <c r="B28" s="36" t="n">
        <f aca="false">IFERROR(Tilgungsplan!F313,0)</f>
        <v>0</v>
      </c>
      <c r="C28" s="36" t="n">
        <f aca="false">IFERROR(SUM(Tilgungsplan!C302:C313),0)</f>
        <v>0</v>
      </c>
      <c r="D28" s="36" t="n">
        <f aca="false">IFERROR(SUM(Tilgungsplan!D302:D313),0)</f>
        <v>0</v>
      </c>
      <c r="E28" s="49" t="n">
        <f aca="false">IFERROR(SUM(Tilgungsplan!E302:E313),0)</f>
        <v>0</v>
      </c>
      <c r="F28" s="36" t="n">
        <f aca="false">F27+C28</f>
        <v>65188.9463440252</v>
      </c>
    </row>
    <row r="29" customFormat="false" ht="18" hidden="false" customHeight="true" outlineLevel="0" collapsed="false">
      <c r="A29" s="46" t="n">
        <f aca="false">'Rechner &amp; Ergebnisse'!C9+26</f>
        <v>2051</v>
      </c>
      <c r="B29" s="30" t="n">
        <f aca="false">IFERROR(Tilgungsplan!F325,0)</f>
        <v>0</v>
      </c>
      <c r="C29" s="30" t="n">
        <f aca="false">IFERROR(SUM(Tilgungsplan!C314:C325),0)</f>
        <v>0</v>
      </c>
      <c r="D29" s="30" t="n">
        <f aca="false">IFERROR(SUM(Tilgungsplan!D314:D325),0)</f>
        <v>0</v>
      </c>
      <c r="E29" s="47" t="n">
        <f aca="false">IFERROR(SUM(Tilgungsplan!E314:E325),0)</f>
        <v>0</v>
      </c>
      <c r="F29" s="30" t="n">
        <f aca="false">F28+C29</f>
        <v>65188.9463440252</v>
      </c>
    </row>
    <row r="30" customFormat="false" ht="18" hidden="false" customHeight="true" outlineLevel="0" collapsed="false">
      <c r="A30" s="48" t="n">
        <f aca="false">'Rechner &amp; Ergebnisse'!C9+27</f>
        <v>2052</v>
      </c>
      <c r="B30" s="36" t="n">
        <f aca="false">IFERROR(Tilgungsplan!F337,0)</f>
        <v>0</v>
      </c>
      <c r="C30" s="36" t="n">
        <f aca="false">IFERROR(SUM(Tilgungsplan!C326:C337),0)</f>
        <v>0</v>
      </c>
      <c r="D30" s="36" t="n">
        <f aca="false">IFERROR(SUM(Tilgungsplan!D326:D337),0)</f>
        <v>0</v>
      </c>
      <c r="E30" s="49" t="n">
        <f aca="false">IFERROR(SUM(Tilgungsplan!E326:E337),0)</f>
        <v>0</v>
      </c>
      <c r="F30" s="36" t="n">
        <f aca="false">F29+C30</f>
        <v>65188.9463440252</v>
      </c>
    </row>
    <row r="31" customFormat="false" ht="18" hidden="false" customHeight="true" outlineLevel="0" collapsed="false">
      <c r="A31" s="46" t="n">
        <f aca="false">'Rechner &amp; Ergebnisse'!C9+28</f>
        <v>2053</v>
      </c>
      <c r="B31" s="30" t="n">
        <f aca="false">IFERROR(Tilgungsplan!F349,0)</f>
        <v>0</v>
      </c>
      <c r="C31" s="30" t="n">
        <f aca="false">IFERROR(SUM(Tilgungsplan!C338:C349),0)</f>
        <v>0</v>
      </c>
      <c r="D31" s="30" t="n">
        <f aca="false">IFERROR(SUM(Tilgungsplan!D338:D349),0)</f>
        <v>0</v>
      </c>
      <c r="E31" s="47" t="n">
        <f aca="false">IFERROR(SUM(Tilgungsplan!E338:E349),0)</f>
        <v>0</v>
      </c>
      <c r="F31" s="30" t="n">
        <f aca="false">F30+C31</f>
        <v>65188.9463440252</v>
      </c>
    </row>
    <row r="32" customFormat="false" ht="18" hidden="false" customHeight="true" outlineLevel="0" collapsed="false">
      <c r="A32" s="48" t="n">
        <f aca="false">'Rechner &amp; Ergebnisse'!C9+29</f>
        <v>2054</v>
      </c>
      <c r="B32" s="36" t="n">
        <f aca="false">IFERROR(Tilgungsplan!F361,0)</f>
        <v>0</v>
      </c>
      <c r="C32" s="36" t="n">
        <f aca="false">IFERROR(SUM(Tilgungsplan!C350:C361),0)</f>
        <v>0</v>
      </c>
      <c r="D32" s="36" t="n">
        <f aca="false">IFERROR(SUM(Tilgungsplan!D350:D361),0)</f>
        <v>0</v>
      </c>
      <c r="E32" s="49" t="n">
        <f aca="false">IFERROR(SUM(Tilgungsplan!E350:E361),0)</f>
        <v>0</v>
      </c>
      <c r="F32" s="36" t="n">
        <f aca="false">F31+C32</f>
        <v>65188.9463440252</v>
      </c>
    </row>
    <row r="33" customFormat="false" ht="18" hidden="false" customHeight="true" outlineLevel="0" collapsed="false">
      <c r="A33" s="46" t="n">
        <f aca="false">'Rechner &amp; Ergebnisse'!C9+30</f>
        <v>2055</v>
      </c>
      <c r="B33" s="30" t="n">
        <f aca="false">IFERROR(Tilgungsplan!F373,0)</f>
        <v>0</v>
      </c>
      <c r="C33" s="30" t="n">
        <f aca="false">IFERROR(SUM(Tilgungsplan!C362:C373),0)</f>
        <v>0</v>
      </c>
      <c r="D33" s="30" t="n">
        <f aca="false">IFERROR(SUM(Tilgungsplan!D362:D373),0)</f>
        <v>0</v>
      </c>
      <c r="E33" s="47" t="n">
        <f aca="false">IFERROR(SUM(Tilgungsplan!E362:E373),0)</f>
        <v>0</v>
      </c>
      <c r="F33" s="30" t="n">
        <f aca="false">F32+C33</f>
        <v>65188.9463440252</v>
      </c>
    </row>
    <row r="34" customFormat="false" ht="18" hidden="false" customHeight="true" outlineLevel="0" collapsed="false">
      <c r="A34" s="48" t="n">
        <f aca="false">'Rechner &amp; Ergebnisse'!C9+31</f>
        <v>2056</v>
      </c>
      <c r="B34" s="36" t="n">
        <f aca="false">IFERROR(Tilgungsplan!F385,0)</f>
        <v>0</v>
      </c>
      <c r="C34" s="36" t="n">
        <f aca="false">IFERROR(SUM(Tilgungsplan!C374:C385),0)</f>
        <v>0</v>
      </c>
      <c r="D34" s="36" t="n">
        <f aca="false">IFERROR(SUM(Tilgungsplan!D374:D385),0)</f>
        <v>0</v>
      </c>
      <c r="E34" s="49" t="n">
        <f aca="false">IFERROR(SUM(Tilgungsplan!E374:E385),0)</f>
        <v>0</v>
      </c>
      <c r="F34" s="36" t="n">
        <f aca="false">F33+C34</f>
        <v>65188.9463440252</v>
      </c>
    </row>
    <row r="35" customFormat="false" ht="18" hidden="false" customHeight="true" outlineLevel="0" collapsed="false">
      <c r="A35" s="46" t="n">
        <f aca="false">'Rechner &amp; Ergebnisse'!C9+32</f>
        <v>2057</v>
      </c>
      <c r="B35" s="30" t="n">
        <f aca="false">IFERROR(Tilgungsplan!F397,0)</f>
        <v>0</v>
      </c>
      <c r="C35" s="30" t="n">
        <f aca="false">IFERROR(SUM(Tilgungsplan!C386:C397),0)</f>
        <v>0</v>
      </c>
      <c r="D35" s="30" t="n">
        <f aca="false">IFERROR(SUM(Tilgungsplan!D386:D397),0)</f>
        <v>0</v>
      </c>
      <c r="E35" s="47" t="n">
        <f aca="false">IFERROR(SUM(Tilgungsplan!E386:E397),0)</f>
        <v>0</v>
      </c>
      <c r="F35" s="30" t="n">
        <f aca="false">F34+C35</f>
        <v>65188.9463440252</v>
      </c>
    </row>
    <row r="36" customFormat="false" ht="18" hidden="false" customHeight="true" outlineLevel="0" collapsed="false">
      <c r="A36" s="48" t="n">
        <f aca="false">'Rechner &amp; Ergebnisse'!C9+33</f>
        <v>2058</v>
      </c>
      <c r="B36" s="36" t="n">
        <f aca="false">IFERROR(Tilgungsplan!F409,0)</f>
        <v>0</v>
      </c>
      <c r="C36" s="36" t="n">
        <f aca="false">IFERROR(SUM(Tilgungsplan!C398:C409),0)</f>
        <v>0</v>
      </c>
      <c r="D36" s="36" t="n">
        <f aca="false">IFERROR(SUM(Tilgungsplan!D398:D409),0)</f>
        <v>0</v>
      </c>
      <c r="E36" s="49" t="n">
        <f aca="false">IFERROR(SUM(Tilgungsplan!E398:E409),0)</f>
        <v>0</v>
      </c>
      <c r="F36" s="36" t="n">
        <f aca="false">F35+C36</f>
        <v>65188.9463440252</v>
      </c>
    </row>
    <row r="37" customFormat="false" ht="18" hidden="false" customHeight="true" outlineLevel="0" collapsed="false">
      <c r="A37" s="46" t="n">
        <f aca="false">'Rechner &amp; Ergebnisse'!C9+34</f>
        <v>2059</v>
      </c>
      <c r="B37" s="30" t="n">
        <f aca="false">IFERROR(Tilgungsplan!F421,0)</f>
        <v>0</v>
      </c>
      <c r="C37" s="30" t="n">
        <f aca="false">IFERROR(SUM(Tilgungsplan!C410:C421),0)</f>
        <v>0</v>
      </c>
      <c r="D37" s="30" t="n">
        <f aca="false">IFERROR(SUM(Tilgungsplan!D410:D421),0)</f>
        <v>0</v>
      </c>
      <c r="E37" s="47" t="n">
        <f aca="false">IFERROR(SUM(Tilgungsplan!E410:E421),0)</f>
        <v>0</v>
      </c>
      <c r="F37" s="30" t="n">
        <f aca="false">F36+C37</f>
        <v>65188.9463440252</v>
      </c>
    </row>
    <row r="38" customFormat="false" ht="18" hidden="false" customHeight="true" outlineLevel="0" collapsed="false">
      <c r="A38" s="48" t="n">
        <f aca="false">'Rechner &amp; Ergebnisse'!C9+35</f>
        <v>2060</v>
      </c>
      <c r="B38" s="36" t="n">
        <f aca="false">IFERROR(Tilgungsplan!F433,0)</f>
        <v>0</v>
      </c>
      <c r="C38" s="36" t="n">
        <f aca="false">IFERROR(SUM(Tilgungsplan!C422:C433),0)</f>
        <v>0</v>
      </c>
      <c r="D38" s="36" t="n">
        <f aca="false">IFERROR(SUM(Tilgungsplan!D422:D433),0)</f>
        <v>0</v>
      </c>
      <c r="E38" s="49" t="n">
        <f aca="false">IFERROR(SUM(Tilgungsplan!E422:E433),0)</f>
        <v>0</v>
      </c>
      <c r="F38" s="36" t="n">
        <f aca="false">F37+C38</f>
        <v>65188.9463440252</v>
      </c>
    </row>
    <row r="39" customFormat="false" ht="18" hidden="false" customHeight="true" outlineLevel="0" collapsed="false">
      <c r="A39" s="46" t="n">
        <f aca="false">'Rechner &amp; Ergebnisse'!C9+36</f>
        <v>2061</v>
      </c>
      <c r="B39" s="30" t="n">
        <f aca="false">IFERROR(Tilgungsplan!F445,0)</f>
        <v>0</v>
      </c>
      <c r="C39" s="30" t="n">
        <f aca="false">IFERROR(SUM(Tilgungsplan!C434:C445),0)</f>
        <v>0</v>
      </c>
      <c r="D39" s="30" t="n">
        <f aca="false">IFERROR(SUM(Tilgungsplan!D434:D445),0)</f>
        <v>0</v>
      </c>
      <c r="E39" s="47" t="n">
        <f aca="false">IFERROR(SUM(Tilgungsplan!E434:E445),0)</f>
        <v>0</v>
      </c>
      <c r="F39" s="30" t="n">
        <f aca="false">F38+C39</f>
        <v>65188.9463440252</v>
      </c>
    </row>
    <row r="40" customFormat="false" ht="18" hidden="false" customHeight="true" outlineLevel="0" collapsed="false">
      <c r="A40" s="48" t="n">
        <f aca="false">'Rechner &amp; Ergebnisse'!C9+37</f>
        <v>2062</v>
      </c>
      <c r="B40" s="36" t="n">
        <f aca="false">IFERROR(Tilgungsplan!F457,0)</f>
        <v>0</v>
      </c>
      <c r="C40" s="36" t="n">
        <f aca="false">IFERROR(SUM(Tilgungsplan!C446:C457),0)</f>
        <v>0</v>
      </c>
      <c r="D40" s="36" t="n">
        <f aca="false">IFERROR(SUM(Tilgungsplan!D446:D457),0)</f>
        <v>0</v>
      </c>
      <c r="E40" s="49" t="n">
        <f aca="false">IFERROR(SUM(Tilgungsplan!E446:E457),0)</f>
        <v>0</v>
      </c>
      <c r="F40" s="36" t="n">
        <f aca="false">F39+C40</f>
        <v>65188.9463440252</v>
      </c>
    </row>
    <row r="41" customFormat="false" ht="18" hidden="false" customHeight="true" outlineLevel="0" collapsed="false">
      <c r="A41" s="46" t="n">
        <f aca="false">'Rechner &amp; Ergebnisse'!C9+38</f>
        <v>2063</v>
      </c>
      <c r="B41" s="30" t="n">
        <f aca="false">IFERROR(Tilgungsplan!F469,0)</f>
        <v>0</v>
      </c>
      <c r="C41" s="30" t="n">
        <f aca="false">IFERROR(SUM(Tilgungsplan!C458:C469),0)</f>
        <v>0</v>
      </c>
      <c r="D41" s="30" t="n">
        <f aca="false">IFERROR(SUM(Tilgungsplan!D458:D469),0)</f>
        <v>0</v>
      </c>
      <c r="E41" s="47" t="n">
        <f aca="false">IFERROR(SUM(Tilgungsplan!E458:E469),0)</f>
        <v>0</v>
      </c>
      <c r="F41" s="30" t="n">
        <f aca="false">F40+C41</f>
        <v>65188.9463440252</v>
      </c>
    </row>
    <row r="42" customFormat="false" ht="18" hidden="false" customHeight="true" outlineLevel="0" collapsed="false">
      <c r="A42" s="48" t="n">
        <f aca="false">'Rechner &amp; Ergebnisse'!C9+39</f>
        <v>2064</v>
      </c>
      <c r="B42" s="36" t="n">
        <f aca="false">IFERROR(Tilgungsplan!F481,0)</f>
        <v>0</v>
      </c>
      <c r="C42" s="36" t="n">
        <f aca="false">IFERROR(SUM(Tilgungsplan!C470:C481),0)</f>
        <v>0</v>
      </c>
      <c r="D42" s="36" t="n">
        <f aca="false">IFERROR(SUM(Tilgungsplan!D470:D481),0)</f>
        <v>0</v>
      </c>
      <c r="E42" s="49" t="n">
        <f aca="false">IFERROR(SUM(Tilgungsplan!E470:E481),0)</f>
        <v>0</v>
      </c>
      <c r="F42" s="36" t="n">
        <f aca="false">F41+C42</f>
        <v>65188.9463440252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6" min="2" style="1" width="18"/>
  </cols>
  <sheetData>
    <row r="1" customFormat="false" ht="30" hidden="false" customHeight="true" outlineLevel="0" collapsed="false">
      <c r="A1" s="50" t="s">
        <v>42</v>
      </c>
      <c r="B1" s="50"/>
      <c r="C1" s="50"/>
      <c r="D1" s="50"/>
      <c r="E1" s="50"/>
      <c r="F1" s="50"/>
    </row>
    <row r="2" customFormat="false" ht="19.5" hidden="false" customHeight="true" outlineLevel="0" collapsed="false">
      <c r="A2" s="51" t="s">
        <v>43</v>
      </c>
      <c r="B2" s="51"/>
      <c r="C2" s="51"/>
      <c r="D2" s="51"/>
      <c r="E2" s="51"/>
      <c r="F2" s="51"/>
    </row>
    <row r="3" customFormat="false" ht="31.5" hidden="false" customHeight="true" outlineLevel="0" collapsed="false">
      <c r="A3" s="45" t="s">
        <v>44</v>
      </c>
      <c r="B3" s="45" t="s">
        <v>45</v>
      </c>
      <c r="C3" s="45" t="s">
        <v>46</v>
      </c>
      <c r="D3" s="45" t="s">
        <v>47</v>
      </c>
      <c r="E3" s="45" t="s">
        <v>48</v>
      </c>
      <c r="F3" s="45" t="s">
        <v>49</v>
      </c>
    </row>
    <row r="4" customFormat="false" ht="19.5" hidden="false" customHeight="true" outlineLevel="0" collapsed="false">
      <c r="A4" s="52" t="s">
        <v>50</v>
      </c>
      <c r="B4" s="6" t="n">
        <v>0</v>
      </c>
      <c r="C4" s="30" t="n">
        <f aca="false">IFERROR(B4*('Rechner &amp; Ergebnisse'!C6/100),0)</f>
        <v>0</v>
      </c>
      <c r="D4" s="53" t="n">
        <f aca="false">IFERROR(NPER('Rechner &amp; Ergebnisse'!C6/100/12,-'Rechner &amp; Ergebnisse'!C5*('Rechner &amp; Ergebnisse'!C6/100+'Rechner &amp; Ergebnisse'!C7/100)/12,'Rechner &amp; Ergebnisse'!C5),"N/A")</f>
        <v>347.340153228289</v>
      </c>
      <c r="E4" s="30" t="n">
        <f aca="false">IFERROR('Rechner &amp; Ergebnisse'!C5*('Rechner &amp; Ergebnisse'!C6/100+'Rechner &amp; Ergebnisse'!C7/100)/12*D4-'Rechner &amp; Ergebnisse'!C5,0)</f>
        <v>118395.140459265</v>
      </c>
      <c r="F4" s="31" t="s">
        <v>51</v>
      </c>
    </row>
    <row r="5" customFormat="false" ht="19.5" hidden="false" customHeight="true" outlineLevel="0" collapsed="false">
      <c r="A5" s="54" t="s">
        <v>52</v>
      </c>
      <c r="B5" s="6" t="n">
        <v>1000</v>
      </c>
      <c r="C5" s="36" t="n">
        <f aca="false">IFERROR(B5*('Rechner &amp; Ergebnisse'!C6/100),0)</f>
        <v>35</v>
      </c>
      <c r="D5" s="18" t="n">
        <f aca="false">IFERROR(NPER('Rechner &amp; Ergebnisse'!C6/100/12,-('Rechner &amp; Ergebnisse'!C5*('Rechner &amp; Ergebnisse'!C6/100+'Rechner &amp; Ergebnisse'!C7/100)/12+B5/12),'Rechner &amp; Ergebnisse'!C5),"N/A")</f>
        <v>300.598231840788</v>
      </c>
      <c r="E5" s="36" t="n">
        <f aca="false">IFERROR(('Rechner &amp; Ergebnisse'!C5*('Rechner &amp; Ergebnisse'!C6/100+'Rechner &amp; Ergebnisse'!C7/100)/12+B5/12)*D5-'Rechner &amp; Ergebnisse'!C5,0)</f>
        <v>100598.231840788</v>
      </c>
      <c r="F5" s="55" t="n">
        <f aca="false">IFERROR(E4-E5,0)</f>
        <v>17796.9086184768</v>
      </c>
    </row>
    <row r="6" customFormat="false" ht="19.5" hidden="false" customHeight="true" outlineLevel="0" collapsed="false">
      <c r="A6" s="56" t="s">
        <v>53</v>
      </c>
      <c r="B6" s="6" t="n">
        <v>3000</v>
      </c>
      <c r="C6" s="30" t="n">
        <f aca="false">IFERROR(B6*('Rechner &amp; Ergebnisse'!C6/100),0)</f>
        <v>105</v>
      </c>
      <c r="D6" s="53" t="n">
        <f aca="false">IFERROR(NPER('Rechner &amp; Ergebnisse'!C6/100/12,-('Rechner &amp; Ergebnisse'!C5*('Rechner &amp; Ergebnisse'!C6/100+'Rechner &amp; Ergebnisse'!C7/100)/12+B6/12),'Rechner &amp; Ergebnisse'!C5),"N/A")</f>
        <v>237.996867268511</v>
      </c>
      <c r="E6" s="30" t="n">
        <f aca="false">IFERROR(('Rechner &amp; Ergebnisse'!C5*('Rechner &amp; Ergebnisse'!C6/100+'Rechner &amp; Ergebnisse'!C7/100)/12+B6/12)*D6-'Rechner &amp; Ergebnisse'!C5,0)</f>
        <v>77663.011813263</v>
      </c>
      <c r="F6" s="55" t="n">
        <f aca="false">IFERROR(E4-E6,0)</f>
        <v>40732.1286460021</v>
      </c>
    </row>
    <row r="7" customFormat="false" ht="19.5" hidden="false" customHeight="true" outlineLevel="0" collapsed="false">
      <c r="A7" s="54" t="s">
        <v>54</v>
      </c>
      <c r="B7" s="6" t="n">
        <v>5000</v>
      </c>
      <c r="C7" s="36" t="n">
        <f aca="false">IFERROR(B7*('Rechner &amp; Ergebnisse'!C6/100),0)</f>
        <v>175</v>
      </c>
      <c r="D7" s="18" t="n">
        <f aca="false">IFERROR(NPER('Rechner &amp; Ergebnisse'!C6/100/12,-('Rechner &amp; Ergebnisse'!C5*('Rechner &amp; Ergebnisse'!C6/100+'Rechner &amp; Ergebnisse'!C7/100)/12+B7/12),'Rechner &amp; Ergebnisse'!C5),"N/A")</f>
        <v>197.555249254644</v>
      </c>
      <c r="E7" s="36" t="n">
        <f aca="false">IFERROR(('Rechner &amp; Ergebnisse'!C5*('Rechner &amp; Ergebnisse'!C6/100+'Rechner &amp; Ergebnisse'!C7/100)/12+B7/12)*D7-'Rechner &amp; Ergebnisse'!C5,0)</f>
        <v>63406.9990061914</v>
      </c>
      <c r="F7" s="55" t="n">
        <f aca="false">IFERROR(E4-E7,0)</f>
        <v>54988.1414530737</v>
      </c>
    </row>
    <row r="8" customFormat="false" ht="19.5" hidden="false" customHeight="true" outlineLevel="0" collapsed="false">
      <c r="A8" s="56" t="s">
        <v>55</v>
      </c>
      <c r="B8" s="6" t="n">
        <v>8000</v>
      </c>
      <c r="C8" s="30" t="n">
        <f aca="false">IFERROR(B8*('Rechner &amp; Ergebnisse'!C6/100),0)</f>
        <v>280</v>
      </c>
      <c r="D8" s="53" t="n">
        <f aca="false">IFERROR(NPER('Rechner &amp; Ergebnisse'!C6/100/12,-('Rechner &amp; Ergebnisse'!C5*('Rechner &amp; Ergebnisse'!C6/100+'Rechner &amp; Ergebnisse'!C7/100)/12+B8/12),'Rechner &amp; Ergebnisse'!C5),"N/A")</f>
        <v>157.783596136567</v>
      </c>
      <c r="E8" s="30" t="n">
        <f aca="false">IFERROR(('Rechner &amp; Ergebnisse'!C5*('Rechner &amp; Ergebnisse'!C6/100+'Rechner &amp; Ergebnisse'!C7/100)/12+B8/12)*D8-'Rechner &amp; Ergebnisse'!C5,0)</f>
        <v>49824.0272162308</v>
      </c>
      <c r="F8" s="55" t="n">
        <f aca="false">IFERROR(E4-E8,0)</f>
        <v>68571.1132430343</v>
      </c>
    </row>
    <row r="9" customFormat="false" ht="19.5" hidden="false" customHeight="true" outlineLevel="0" collapsed="false">
      <c r="A9" s="54" t="s">
        <v>56</v>
      </c>
      <c r="B9" s="6" t="n">
        <v>10000</v>
      </c>
      <c r="C9" s="36" t="n">
        <f aca="false">IFERROR(B9*('Rechner &amp; Ergebnisse'!C6/100),0)</f>
        <v>350</v>
      </c>
      <c r="D9" s="18" t="n">
        <f aca="false">IFERROR(NPER('Rechner &amp; Ergebnisse'!C6/100/12,-('Rechner &amp; Ergebnisse'!C5*('Rechner &amp; Ergebnisse'!C6/100+'Rechner &amp; Ergebnisse'!C7/100)/12+B9/12),'Rechner &amp; Ergebnisse'!C5),"N/A")</f>
        <v>139.219242641189</v>
      </c>
      <c r="E9" s="36" t="n">
        <f aca="false">IFERROR(('Rechner &amp; Ergebnisse'!C5*('Rechner &amp; Ergebnisse'!C6/100+'Rechner &amp; Ergebnisse'!C7/100)/12+B9/12)*D9-'Rechner &amp; Ergebnisse'!C5,0)</f>
        <v>43633.6746220813</v>
      </c>
      <c r="F9" s="55" t="n">
        <f aca="false">IFERROR(E4-E9,0)</f>
        <v>74761.4658371838</v>
      </c>
    </row>
    <row r="11" customFormat="false" ht="27.75" hidden="false" customHeight="true" outlineLevel="0" collapsed="false">
      <c r="A11" s="57" t="s">
        <v>57</v>
      </c>
      <c r="B11" s="57"/>
      <c r="C11" s="57"/>
      <c r="D11" s="57"/>
      <c r="E11" s="57"/>
      <c r="F11" s="57"/>
    </row>
  </sheetData>
  <mergeCells count="3">
    <mergeCell ref="A1:F1"/>
    <mergeCell ref="A2:F2"/>
    <mergeCell ref="A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2026-04-09T03:59:57Z</dcterms:created>
  <dc:creator>openpyxl</dc:creator>
  <dc:description/>
  <dc:language>en-US</dc:language>
  <cp:lastModifiedBy/>
  <dcterms:modified xsi:type="dcterms:W3CDTF">2026-04-09T05:39:33Z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