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shboard" sheetId="1" state="visible" r:id="rId2"/>
    <sheet name="Annahmen" sheetId="2" state="visible" r:id="rId3"/>
    <sheet name="Plan-GuV" sheetId="3" state="visible" r:id="rId4"/>
    <sheet name="Totalgewinn" sheetId="4" state="visible" r:id="rId5"/>
    <sheet name="Sensitivität" sheetId="5" state="visible" r:id="rId6"/>
    <sheet name="Massnahmenplan" sheetId="6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<sst xmlns="http://schemas.openxmlformats.org/spreadsheetml/2006/main" count="207" uniqueCount="175">
  <si>
    <t xml:space="preserve">TOTALGEWINNPROGNOSE</t>
  </si>
  <si>
    <t xml:space="preserve">Nachweis der Gewinnerzielungsabsicht gemäß §15 EStG</t>
  </si>
  <si>
    <t xml:space="preserve">Unternehmensname</t>
  </si>
  <si>
    <t xml:space="preserve">Branche</t>
  </si>
  <si>
    <t xml:space="preserve">Gründungsjahr</t>
  </si>
  <si>
    <t xml:space="preserve">Prognosezeitraum</t>
  </si>
  <si>
    <t xml:space="preserve">SCHLÜSSEL-KENNZAHLEN (KPIs)</t>
  </si>
  <si>
    <t xml:space="preserve">Summe Anlaufverluste (Ist)</t>
  </si>
  <si>
    <t xml:space="preserve">Kumuliertes Ist-Ergebnis</t>
  </si>
  <si>
    <t xml:space="preserve">Prognoseergebnis (Plan)</t>
  </si>
  <si>
    <t xml:space="preserve">Summe Plan-Jahresergebnisse</t>
  </si>
  <si>
    <t xml:space="preserve">Liquidationserlös</t>
  </si>
  <si>
    <t xml:space="preserve">Restwert Ende Periode</t>
  </si>
  <si>
    <t xml:space="preserve">TOTALGEWINN</t>
  </si>
  <si>
    <t xml:space="preserve">TG = Σ(Et-At) + Ln</t>
  </si>
  <si>
    <t xml:space="preserve">Gewinnerzielungsabsicht</t>
  </si>
  <si>
    <t xml:space="preserve">Nachweis Finanzamt</t>
  </si>
  <si>
    <t xml:space="preserve">EBIT-Marge (kumuliert Plan)</t>
  </si>
  <si>
    <t xml:space="preserve">Durchschnitt Planperiode</t>
  </si>
  <si>
    <t xml:space="preserve">NAVIGATIONSÜBERSICHT – TABELLENBLÄTTER</t>
  </si>
  <si>
    <t xml:space="preserve">→  Annahmen</t>
  </si>
  <si>
    <t xml:space="preserve">Alle Eingaben: Ist-Zahlen, Wachstumsraten, Basisparameter</t>
  </si>
  <si>
    <t xml:space="preserve">→  Plan-GuV</t>
  </si>
  <si>
    <t xml:space="preserve">Detaillierte Gewinn- und Verlustrechnung für 7 Planjahre</t>
  </si>
  <si>
    <t xml:space="preserve">→  Totalgewinn</t>
  </si>
  <si>
    <t xml:space="preserve">Berechnung TG = Σ(Et–At) + Ln | Nachweis Gewinnerzielungsabsicht</t>
  </si>
  <si>
    <t xml:space="preserve">→  Sensitivität</t>
  </si>
  <si>
    <t xml:space="preserve">Best / Base / Worst Case Szenario-Analyse</t>
  </si>
  <si>
    <t xml:space="preserve">→  Massnahmenplan</t>
  </si>
  <si>
    <t xml:space="preserve">Konkrete Umstrukturierungsmaßnahmen (BFH-Anforderung)</t>
  </si>
  <si>
    <t xml:space="preserve">HINWEIS: Bitte starten Sie mit dem Blatt 'Annahmen' und befüllen Sie alle blau markierten Eingabefelder. Alle anderen Werte berechnen sich automatisch. Gelb = Schlüsselannahme (Pflichtfeld).</t>
  </si>
  <si>
    <t xml:space="preserve">TOTALGEWINNPROGNOSE – ANNAHMEN &amp; EINGABEN</t>
  </si>
  <si>
    <t xml:space="preserve">Alle blau markierten Zellen sind Eingabefelder. Formeln (schwarz) werden automatisch berechnet.</t>
  </si>
  <si>
    <t xml:space="preserve">A  –  UNTERNEHMENS- UND PROGNOSEGRUNDLAGEN</t>
  </si>
  <si>
    <t xml:space="preserve">Musterunternehmen GmbH</t>
  </si>
  <si>
    <t xml:space="preserve">Freitext</t>
  </si>
  <si>
    <t xml:space="preserve">Technologie / SaaS</t>
  </si>
  <si>
    <t xml:space="preserve">Vierstellige Jahreszahl</t>
  </si>
  <si>
    <t xml:space="preserve">Erstes Prognosejahr</t>
  </si>
  <si>
    <t xml:space="preserve">Start des Planzeitraums</t>
  </si>
  <si>
    <t xml:space="preserve">Prognosezeitraum (Jahre)</t>
  </si>
  <si>
    <t xml:space="preserve">Typisch: 5–8 Jahre (Start-up); bis 30 J. bei Immo.</t>
  </si>
  <si>
    <t xml:space="preserve">Geschätzter Liquidationserlös (Ende Periode)</t>
  </si>
  <si>
    <t xml:space="preserve">Stille Reserven, Verkaufswert, Restbuchwert</t>
  </si>
  <si>
    <t xml:space="preserve">B  –  IST-ZAHLEN (VERGANGENHEIT) – ANLAUFVERLUSTE</t>
  </si>
  <si>
    <t xml:space="preserve">Geschäftsjahr</t>
  </si>
  <si>
    <t xml:space="preserve">Umsatz (€)</t>
  </si>
  <si>
    <t xml:space="preserve">Gesamtkosten (€)</t>
  </si>
  <si>
    <t xml:space="preserve">Jahresergebnis (€)</t>
  </si>
  <si>
    <t xml:space="preserve">Kommentar</t>
  </si>
  <si>
    <t xml:space="preserve">Ursache der Abweichung</t>
  </si>
  <si>
    <t xml:space="preserve">Geplante Aufbauinvestitionen</t>
  </si>
  <si>
    <t xml:space="preserve">Eingabe</t>
  </si>
  <si>
    <t xml:space="preserve">Markteinbruch + Personalaufbau</t>
  </si>
  <si>
    <t xml:space="preserve">Vertriebs­aufbau laufend</t>
  </si>
  <si>
    <t xml:space="preserve">Nahe Break-Even – Restrukturierung aktiv</t>
  </si>
  <si>
    <t xml:space="preserve">SUMME ANLAUFVERLUSTE (KUMULIERT)</t>
  </si>
  <si>
    <t xml:space="preserve">C  –  WACHSTUMS- UND MARGENANNAHMEN (PLANPERIODE)</t>
  </si>
  <si>
    <t xml:space="preserve">Parameter</t>
  </si>
  <si>
    <t xml:space="preserve">Jahr 1</t>
  </si>
  <si>
    <t xml:space="preserve">Jahr 2</t>
  </si>
  <si>
    <t xml:space="preserve">Jahr 3</t>
  </si>
  <si>
    <t xml:space="preserve">Jahr 4</t>
  </si>
  <si>
    <t xml:space="preserve">Jahr 5–7</t>
  </si>
  <si>
    <t xml:space="preserve">Umsatzwachstum (% ggü. Vorjahr)</t>
  </si>
  <si>
    <t xml:space="preserve">Materialaufwand (% Umsatz)</t>
  </si>
  <si>
    <t xml:space="preserve">Personalkosten (% Umsatz)</t>
  </si>
  <si>
    <t xml:space="preserve">Sonstige Kosten (% Umsatz)</t>
  </si>
  <si>
    <t xml:space="preserve">AfA (% Umsatz)</t>
  </si>
  <si>
    <t xml:space="preserve">Basisumsatz Jahr 1 (€)</t>
  </si>
  <si>
    <t xml:space="preserve">FARBCODE:   🔵 Blaue Zellen = Eingabe (änderbar)   ⚫ Schwarze Zellen = Formel   🟡 Gelbe Zellen = Schlüsselannahme</t>
  </si>
  <si>
    <t xml:space="preserve">TOTALGEWINNPROGNOSE – PLAN-GuV (GEWINN- UND VERLUSTRECHNUNG)</t>
  </si>
  <si>
    <t xml:space="preserve">Basis: Annahmen-Tabelle | Alle Formeln dynamisch verknüpft | Schwarze Zellen = Formeln | Blaue Zellen = Eingaben</t>
  </si>
  <si>
    <t xml:space="preserve">Position</t>
  </si>
  <si>
    <t xml:space="preserve">Jahr 5</t>
  </si>
  <si>
    <t xml:space="preserve">Jahr 6</t>
  </si>
  <si>
    <t xml:space="preserve">Jahr 7</t>
  </si>
  <si>
    <t xml:space="preserve">Gesamt</t>
  </si>
  <si>
    <t xml:space="preserve">UMSATZ</t>
  </si>
  <si>
    <t xml:space="preserve">Nettoumsatz</t>
  </si>
  <si>
    <t xml:space="preserve">AUFWENDUNGEN</t>
  </si>
  <si>
    <t xml:space="preserve">  Materialaufwand</t>
  </si>
  <si>
    <t xml:space="preserve">  Personalkosten</t>
  </si>
  <si>
    <t xml:space="preserve">  Sonstige Kosten</t>
  </si>
  <si>
    <t xml:space="preserve">  Abschreibungen (AfA)</t>
  </si>
  <si>
    <t xml:space="preserve">Gesamtaufwendungen</t>
  </si>
  <si>
    <t xml:space="preserve">ERGEBNISÜBERSICHT</t>
  </si>
  <si>
    <t xml:space="preserve">Jahresergebnis (vor Steuern)</t>
  </si>
  <si>
    <t xml:space="preserve">  EBIT-Marge (% Umsatz)</t>
  </si>
  <si>
    <t xml:space="preserve">  Kumuliertes Ergebnis (lfd.)</t>
  </si>
  <si>
    <t xml:space="preserve">TOTALGEWINNPROGNOSE – ERGEBNIS &amp; NACHWEIS DER GEWINNERZIELUNGSABSICHT</t>
  </si>
  <si>
    <t xml:space="preserve">Formel: TG = Σ(Eₜ – Aₜ) für t = 1 bis n  +  Lₙ (Liquidationserlös)</t>
  </si>
  <si>
    <t xml:space="preserve">TOTALGEWINN-BERECHNUNG (Nachweis §15 EStG / Liebhaberei-Prüfung)</t>
  </si>
  <si>
    <t xml:space="preserve">Summe Anlaufverluste (Ist-Periode)</t>
  </si>
  <si>
    <t xml:space="preserve">Kumuliertes Ergebnis Vergangenheit</t>
  </si>
  <si>
    <t xml:space="preserve">Summe Planjahresergebnisse (Prognosezeitraum)</t>
  </si>
  <si>
    <t xml:space="preserve">Summe aller Plan-GuV-Jahresergebnisse</t>
  </si>
  <si>
    <t xml:space="preserve">Liquidationserlös / Restwert</t>
  </si>
  <si>
    <t xml:space="preserve">Stille Reserven + Verkehrswert (Eingabe Annahmen)</t>
  </si>
  <si>
    <t xml:space="preserve">TOTALGEWINN (TG)</t>
  </si>
  <si>
    <t xml:space="preserve">JAHRES-ÜBERSICHT (KUMULIERTER VERLAUF)</t>
  </si>
  <si>
    <t xml:space="preserve">Kumuliertes Ergebnis (€)</t>
  </si>
  <si>
    <t xml:space="preserve">Status</t>
  </si>
  <si>
    <t xml:space="preserve">+ Liquidationserlös (Ende Prognosezeitraum)</t>
  </si>
  <si>
    <t xml:space="preserve">Totalgewinn inkl. Restwert</t>
  </si>
  <si>
    <t xml:space="preserve">SENSITIVITÄTSANALYSE – BEST / BASE / WORST CASE</t>
  </si>
  <si>
    <t xml:space="preserve">Szenario-Abweichungen vom Base-Case | Eingaben in blau | Formeln in schwarz</t>
  </si>
  <si>
    <t xml:space="preserve">SZENARIO-PARAMETER (Abweichung vom Basisplan)</t>
  </si>
  <si>
    <t xml:space="preserve">Worst Case</t>
  </si>
  <si>
    <t xml:space="preserve">Base Case</t>
  </si>
  <si>
    <t xml:space="preserve">Best Case</t>
  </si>
  <si>
    <t xml:space="preserve">Einheit</t>
  </si>
  <si>
    <t xml:space="preserve">Umsatzabweichung (Faktor)</t>
  </si>
  <si>
    <t xml:space="preserve">Multiplikator</t>
  </si>
  <si>
    <t xml:space="preserve">Kostenabweichung (Faktor)</t>
  </si>
  <si>
    <t xml:space="preserve">Liquidationserlös-Abweichung</t>
  </si>
  <si>
    <t xml:space="preserve">SZENARIO-ERGEBNISSE (TOTALGEWINN)</t>
  </si>
  <si>
    <t xml:space="preserve">Komponente</t>
  </si>
  <si>
    <t xml:space="preserve">Worst Case (€)</t>
  </si>
  <si>
    <t xml:space="preserve">Base Case (€)</t>
  </si>
  <si>
    <t xml:space="preserve">Best Case (€)</t>
  </si>
  <si>
    <t xml:space="preserve">Summe Anlaufverluste (unveränderlich)</t>
  </si>
  <si>
    <t xml:space="preserve">Ist-Werte, nicht szenarioabhängig</t>
  </si>
  <si>
    <t xml:space="preserve">Prognoseergebnis (Planjahre)</t>
  </si>
  <si>
    <t xml:space="preserve">Umsatz x Umsatz- &amp; Kosten-Faktor</t>
  </si>
  <si>
    <t xml:space="preserve">Restwert x Szenario-Faktor</t>
  </si>
  <si>
    <t xml:space="preserve">TOTALGEWINN (Gesamt)</t>
  </si>
  <si>
    <t xml:space="preserve">Ergebnis-Status</t>
  </si>
  <si>
    <t xml:space="preserve">MASSNAHMENPLAN – UMSTRUKTURIERUNGSMASSNAHMEN &amp; TURNAROUND-STRATEGIE</t>
  </si>
  <si>
    <t xml:space="preserve">Gemäß BFH-Rechtsprechung: Reaktion des Unternehmers auf Verluste durch konkrete Umstrukturierungsmaßnahmen ist entscheidend für den Nachweis der Gewinnerzielungsabsicht.</t>
  </si>
  <si>
    <t xml:space="preserve">MASSNAHMENKATALOG (Eingabe durch Unternehmer)</t>
  </si>
  <si>
    <t xml:space="preserve">#</t>
  </si>
  <si>
    <t xml:space="preserve">Maßnahme / Aktivität</t>
  </si>
  <si>
    <t xml:space="preserve">Kategorie</t>
  </si>
  <si>
    <t xml:space="preserve">Geplante Umsetzung</t>
  </si>
  <si>
    <t xml:space="preserve">Erw. Einsparung (€)</t>
  </si>
  <si>
    <t xml:space="preserve">Erw. Mehrertrag (€)</t>
  </si>
  <si>
    <t xml:space="preserve">Verantwortlich</t>
  </si>
  <si>
    <t xml:space="preserve">Preiserhöhung Kernprodukt um 10%</t>
  </si>
  <si>
    <t xml:space="preserve">Ertragssteigerung</t>
  </si>
  <si>
    <t xml:space="preserve">Q1 2025</t>
  </si>
  <si>
    <t xml:space="preserve">Geplant</t>
  </si>
  <si>
    <t xml:space="preserve">Geschäftsführung</t>
  </si>
  <si>
    <t xml:space="preserve">Outsourcing Buchhaltung</t>
  </si>
  <si>
    <t xml:space="preserve">Kostensenkung</t>
  </si>
  <si>
    <t xml:space="preserve">Q2 2025</t>
  </si>
  <si>
    <t xml:space="preserve">In Umsetzung</t>
  </si>
  <si>
    <t xml:space="preserve">CFO</t>
  </si>
  <si>
    <t xml:space="preserve">Aufgabe unrentabler Produktlinie</t>
  </si>
  <si>
    <t xml:space="preserve">Portfolio-Berein.</t>
  </si>
  <si>
    <t xml:space="preserve">Q3 2025</t>
  </si>
  <si>
    <t xml:space="preserve">Vertriebsleitung</t>
  </si>
  <si>
    <t xml:space="preserve">Gezielte Online-Marketing-Kampagne</t>
  </si>
  <si>
    <t xml:space="preserve">Marketing</t>
  </si>
  <si>
    <t xml:space="preserve">Personaloptimierung (2 FTE)</t>
  </si>
  <si>
    <t xml:space="preserve">Q4 2025</t>
  </si>
  <si>
    <t xml:space="preserve">In Prüfung</t>
  </si>
  <si>
    <t xml:space="preserve">HR / GF</t>
  </si>
  <si>
    <t xml:space="preserve">Erweiterung Kundenstamm (B2B)</t>
  </si>
  <si>
    <t xml:space="preserve">2025–2026</t>
  </si>
  <si>
    <t xml:space="preserve">Konzept</t>
  </si>
  <si>
    <t xml:space="preserve">Vertrieb</t>
  </si>
  <si>
    <t xml:space="preserve">Automatisierung Kernprozesse</t>
  </si>
  <si>
    <t xml:space="preserve">2026</t>
  </si>
  <si>
    <t xml:space="preserve">IT / Operations</t>
  </si>
  <si>
    <t xml:space="preserve">Einführung Subscription-Modell</t>
  </si>
  <si>
    <t xml:space="preserve">Produktmanagement</t>
  </si>
  <si>
    <t xml:space="preserve">GESAMT</t>
  </si>
  <si>
    <t xml:space="preserve">Gesamtpotenzial der Maßnahmen</t>
  </si>
  <si>
    <t xml:space="preserve">ZUSAMMENFASSUNG – REAKTION AUF VERLUSTE (Für Finanzamt)</t>
  </si>
  <si>
    <t xml:space="preserve">▸  Der Unternehmer hat auf die Anlaufverluste mit konkreten, datierten Umstrukturierungsmaßnahmen reagiert.</t>
  </si>
  <si>
    <t xml:space="preserve">▸  Die geplanten Maßnahmen sind nicht nur konzeptionell, sondern operativ verantwortlich zugeordnet.</t>
  </si>
  <si>
    <t xml:space="preserve">▸  Das erwartete Einspar- und Mehrertrags-Potenzial übersteigt die historischen Jahresverluste.</t>
  </si>
  <si>
    <t xml:space="preserve">▸  Die Kombination aus Kostenoptimierung und Ertragssteigerung belegt das unternehmerische Handeln.</t>
  </si>
  <si>
    <t xml:space="preserve">▸  Kein Hockey-Stick-Phänomen: Wachstum resultiert aus klar definierten Maßnahmen (siehe Massnahmenplan).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</si>
</sst>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"/>
    <numFmt numFmtId="166" formatCode="#,##0&quot; €&quot;;[RED]\(#,##0&quot; €)&quot;;\-"/>
    <numFmt numFmtId="167" formatCode="#,##0&quot; €&quot;;\(#,##0&quot; €)&quot;;\-"/>
    <numFmt numFmtId="168" formatCode="@"/>
    <numFmt numFmtId="169" formatCode="0.0%;\(0.0%\);\-"/>
    <numFmt numFmtId="170" formatCode="0.00"/>
  </numFmts>
  <fonts count="2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FFFFFF"/>
      <name val="Arial"/>
      <family val="0"/>
      <charset val="1"/>
    </font>
    <font>
      <b val="true"/>
      <i val="true"/>
      <sz val="13"/>
      <color rgb="FFA6A6A6"/>
      <name val="Arial"/>
      <family val="0"/>
      <charset val="1"/>
    </font>
    <font>
      <b val="true"/>
      <sz val="9"/>
      <color rgb="FF595959"/>
      <name val="Arial"/>
      <family val="0"/>
      <charset val="1"/>
    </font>
    <font>
      <b val="true"/>
      <sz val="12"/>
      <color rgb="FF000000"/>
      <name val="Arial"/>
      <family val="0"/>
      <charset val="1"/>
    </font>
    <font>
      <sz val="11"/>
      <color rgb="FF00800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i val="true"/>
      <sz val="9"/>
      <color rgb="FF595959"/>
      <name val="Arial"/>
      <family val="0"/>
      <charset val="1"/>
    </font>
    <font>
      <b val="true"/>
      <sz val="10"/>
      <color rgb="FF2E5F9A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9"/>
      <color rgb="FF0000FF"/>
      <name val="Arial"/>
      <family val="0"/>
      <charset val="1"/>
    </font>
    <font>
      <b val="true"/>
      <i val="true"/>
      <sz val="9"/>
      <color rgb="FF595959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i val="true"/>
      <sz val="10"/>
      <color rgb="FF595959"/>
      <name val="Arial"/>
      <family val="0"/>
      <charset val="1"/>
    </font>
    <font>
      <b val="true"/>
      <i val="true"/>
      <sz val="11"/>
      <color rgb="FF2E5F9A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</fonts>
  <fills count="13">
    <fill>
      <patternFill patternType="none"/>
    </fill>
    <fill>
      <patternFill patternType="gray125"/>
    </fill>
    <fill>
      <patternFill patternType="solid">
        <fgColor rgb="FF1F3864"/>
        <bgColor rgb="FF333399"/>
      </patternFill>
    </fill>
    <fill>
      <patternFill patternType="solid">
        <fgColor rgb="FFEBF3FB"/>
        <bgColor rgb="FFF2F2F2"/>
      </patternFill>
    </fill>
    <fill>
      <patternFill patternType="solid">
        <fgColor rgb="FF2E5F9A"/>
        <bgColor rgb="FF4472C4"/>
      </patternFill>
    </fill>
    <fill>
      <patternFill patternType="solid">
        <fgColor rgb="FFD6E4F0"/>
        <bgColor rgb="FFD9D9D9"/>
      </patternFill>
    </fill>
    <fill>
      <patternFill patternType="solid">
        <fgColor rgb="FFFFFFFF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F2F2F2"/>
        <bgColor rgb="FFEBF3FB"/>
      </patternFill>
    </fill>
    <fill>
      <patternFill patternType="solid">
        <fgColor rgb="FF4472C4"/>
        <bgColor rgb="FF2E5F9A"/>
      </patternFill>
    </fill>
    <fill>
      <patternFill patternType="solid">
        <fgColor rgb="FFC00000"/>
        <bgColor rgb="FF800000"/>
      </patternFill>
    </fill>
    <fill>
      <patternFill patternType="solid">
        <fgColor rgb="FFD9D9D9"/>
        <bgColor rgb="FFD6E4F0"/>
      </patternFill>
    </fill>
    <fill>
      <patternFill patternType="solid">
        <fgColor rgb="FF375623"/>
        <bgColor rgb="FF595959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/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medium">
        <color rgb="FF1F3864"/>
      </bottom>
      <diagonal/>
    </border>
    <border diagonalUp="false" diagonalDown="false">
      <left style="thin">
        <color rgb="FFBFBFBF"/>
      </left>
      <right style="thin">
        <color rgb="FFBFBFBF"/>
      </right>
      <top style="medium">
        <color rgb="FF1F3864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4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8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8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8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8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8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15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6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8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5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5" borderId="2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5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3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0" fillId="6" borderId="2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5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3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1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9" fillId="1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1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15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5" fillId="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8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8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3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0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3" fillId="8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0" fillId="8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3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0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11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0" fillId="11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9" fillId="5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9" fillId="5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0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13" fillId="8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0" fillId="8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8" fillId="8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3" fillId="8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0" fillId="8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1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5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4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2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3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3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23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9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5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2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7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7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7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7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1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1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9" fillId="1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1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2F2F2"/>
      <rgbColor rgb="FFEBF3FB"/>
      <rgbColor rgb="FF660066"/>
      <rgbColor rgb="FFFF8080"/>
      <rgbColor rgb="FF2E5F9A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6E4F0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595959"/>
      <rgbColor rgb="FFA6A6A6"/>
      <rgbColor rgb="FF1F3864"/>
      <rgbColor rgb="FF339966"/>
      <rgbColor rgb="FF003300"/>
      <rgbColor rgb="FF333300"/>
      <rgbColor rgb="FF993300"/>
      <rgbColor rgb="FF993366"/>
      <rgbColor rgb="FF333399"/>
      <rgbColor rgb="FF37562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6"/>
    <col collapsed="false" customWidth="true" hidden="false" outlineLevel="0" max="5" min="3" style="0" width="24"/>
    <col collapsed="false" customWidth="true" hidden="false" outlineLevel="0" max="6" min="6" style="0" width="4"/>
  </cols>
  <sheetData>
    <row r="1" customFormat="false" ht="49.5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27.75" hidden="false" customHeight="true" outlineLevel="0" collapsed="false">
      <c r="A2" s="2" t="s">
        <v>1</v>
      </c>
      <c r="B2" s="2"/>
      <c r="C2" s="2"/>
      <c r="D2" s="2"/>
      <c r="E2" s="2"/>
      <c r="F2" s="2"/>
    </row>
    <row r="3" customFormat="false" ht="15.75" hidden="false" customHeight="true" outlineLevel="0" collapsed="false"/>
    <row r="4" customFormat="false" ht="15" hidden="false" customHeight="true" outlineLevel="0" collapsed="false">
      <c r="B4" s="3" t="s">
        <v>2</v>
      </c>
      <c r="C4" s="3"/>
      <c r="D4" s="4" t="str">
        <f aca="false">Annahmen!B5</f>
        <v>Musterunternehmen GmbH</v>
      </c>
      <c r="E4" s="4"/>
    </row>
    <row r="5" customFormat="false" ht="15" hidden="false" customHeight="true" outlineLevel="0" collapsed="false">
      <c r="B5" s="3" t="s">
        <v>3</v>
      </c>
      <c r="C5" s="3"/>
      <c r="D5" s="5" t="str">
        <f aca="false">Annahmen!B6</f>
        <v>Technologie / SaaS</v>
      </c>
      <c r="E5" s="5"/>
    </row>
    <row r="6" customFormat="false" ht="15" hidden="false" customHeight="true" outlineLevel="0" collapsed="false">
      <c r="B6" s="3" t="s">
        <v>4</v>
      </c>
      <c r="C6" s="3"/>
      <c r="D6" s="6" t="n">
        <f aca="false">Annahmen!B7</f>
        <v>2021</v>
      </c>
      <c r="E6" s="6"/>
    </row>
    <row r="7" customFormat="false" ht="15" hidden="false" customHeight="true" outlineLevel="0" collapsed="false">
      <c r="B7" s="3" t="s">
        <v>5</v>
      </c>
      <c r="C7" s="3"/>
      <c r="D7" s="5" t="str">
        <f aca="false">Annahmen!B8&amp;" – "&amp;(Annahmen!B8+Annahmen!B9-1)</f>
        <v>2025 – 2031</v>
      </c>
      <c r="E7" s="5"/>
    </row>
    <row r="8" customFormat="false" ht="12" hidden="false" customHeight="true" outlineLevel="0" collapsed="false"/>
    <row r="9" customFormat="false" ht="19.5" hidden="false" customHeight="true" outlineLevel="0" collapsed="false">
      <c r="B9" s="7" t="s">
        <v>6</v>
      </c>
      <c r="C9" s="7"/>
      <c r="D9" s="7"/>
      <c r="E9" s="7"/>
    </row>
    <row r="10" customFormat="false" ht="21.75" hidden="false" customHeight="true" outlineLevel="0" collapsed="false">
      <c r="B10" s="8" t="s">
        <v>7</v>
      </c>
      <c r="C10" s="9" t="n">
        <f aca="false">Annahmen!D18</f>
        <v>-160000</v>
      </c>
      <c r="D10" s="9"/>
      <c r="E10" s="10" t="s">
        <v>8</v>
      </c>
    </row>
    <row r="11" customFormat="false" ht="21.75" hidden="false" customHeight="true" outlineLevel="0" collapsed="false">
      <c r="B11" s="11" t="s">
        <v>9</v>
      </c>
      <c r="C11" s="12" t="n">
        <f aca="false">'Plan-GuV'!I15</f>
        <v>793428.94125</v>
      </c>
      <c r="D11" s="12"/>
      <c r="E11" s="13" t="s">
        <v>10</v>
      </c>
    </row>
    <row r="12" customFormat="false" ht="21.75" hidden="false" customHeight="true" outlineLevel="0" collapsed="false">
      <c r="B12" s="8" t="s">
        <v>11</v>
      </c>
      <c r="C12" s="14" t="n">
        <f aca="false">Annahmen!B10</f>
        <v>50000</v>
      </c>
      <c r="D12" s="14"/>
      <c r="E12" s="10" t="s">
        <v>12</v>
      </c>
    </row>
    <row r="13" customFormat="false" ht="21.75" hidden="false" customHeight="true" outlineLevel="0" collapsed="false">
      <c r="B13" s="11" t="s">
        <v>13</v>
      </c>
      <c r="C13" s="15" t="n">
        <f aca="false">Totalgewinn!B8</f>
        <v>683428.94125</v>
      </c>
      <c r="D13" s="15"/>
      <c r="E13" s="13" t="s">
        <v>14</v>
      </c>
    </row>
    <row r="14" customFormat="false" ht="21.75" hidden="false" customHeight="true" outlineLevel="0" collapsed="false">
      <c r="B14" s="8" t="s">
        <v>15</v>
      </c>
      <c r="C14" s="16" t="str">
        <f aca="false">Totalgewinn!C8</f>
        <v>✓ POSITIVER TOTALGEWINN</v>
      </c>
      <c r="D14" s="16"/>
      <c r="E14" s="10" t="s">
        <v>16</v>
      </c>
    </row>
    <row r="15" customFormat="false" ht="21.75" hidden="false" customHeight="true" outlineLevel="0" collapsed="false">
      <c r="B15" s="11" t="s">
        <v>17</v>
      </c>
      <c r="C15" s="17" t="n">
        <f aca="false">'Plan-GuV'!I16</f>
        <v>0.263978461370957</v>
      </c>
      <c r="D15" s="17"/>
      <c r="E15" s="13" t="s">
        <v>18</v>
      </c>
    </row>
    <row r="16" customFormat="false" ht="12" hidden="false" customHeight="true" outlineLevel="0" collapsed="false"/>
    <row r="17" customFormat="false" ht="19.5" hidden="false" customHeight="true" outlineLevel="0" collapsed="false">
      <c r="B17" s="7" t="s">
        <v>19</v>
      </c>
      <c r="C17" s="7"/>
      <c r="D17" s="7"/>
      <c r="E17" s="7"/>
    </row>
    <row r="18" customFormat="false" ht="21.75" hidden="false" customHeight="true" outlineLevel="0" collapsed="false">
      <c r="B18" s="18" t="s">
        <v>20</v>
      </c>
      <c r="C18" s="19" t="s">
        <v>21</v>
      </c>
      <c r="D18" s="19"/>
      <c r="E18" s="19"/>
    </row>
    <row r="19" customFormat="false" ht="21.75" hidden="false" customHeight="true" outlineLevel="0" collapsed="false">
      <c r="B19" s="20" t="s">
        <v>22</v>
      </c>
      <c r="C19" s="21" t="s">
        <v>23</v>
      </c>
      <c r="D19" s="21"/>
      <c r="E19" s="21"/>
    </row>
    <row r="20" customFormat="false" ht="21.75" hidden="false" customHeight="true" outlineLevel="0" collapsed="false">
      <c r="B20" s="18" t="s">
        <v>24</v>
      </c>
      <c r="C20" s="19" t="s">
        <v>25</v>
      </c>
      <c r="D20" s="19"/>
      <c r="E20" s="19"/>
    </row>
    <row r="21" customFormat="false" ht="21.75" hidden="false" customHeight="true" outlineLevel="0" collapsed="false">
      <c r="B21" s="20" t="s">
        <v>26</v>
      </c>
      <c r="C21" s="21" t="s">
        <v>27</v>
      </c>
      <c r="D21" s="21"/>
      <c r="E21" s="21"/>
    </row>
    <row r="22" customFormat="false" ht="21.75" hidden="false" customHeight="true" outlineLevel="0" collapsed="false">
      <c r="B22" s="18" t="s">
        <v>28</v>
      </c>
      <c r="C22" s="19" t="s">
        <v>29</v>
      </c>
      <c r="D22" s="19"/>
      <c r="E22" s="19"/>
    </row>
    <row r="23" customFormat="false" ht="12" hidden="false" customHeight="true" outlineLevel="0" collapsed="false"/>
    <row r="24" customFormat="false" ht="31.5" hidden="false" customHeight="true" outlineLevel="0" collapsed="false">
      <c r="B24" s="22" t="s">
        <v>30</v>
      </c>
      <c r="C24" s="22"/>
      <c r="D24" s="22"/>
      <c r="E24" s="22"/>
    </row>
  </sheetData>
  <mergeCells count="24">
    <mergeCell ref="A1:F1"/>
    <mergeCell ref="A2:F2"/>
    <mergeCell ref="B4:C4"/>
    <mergeCell ref="D4:E4"/>
    <mergeCell ref="B5:C5"/>
    <mergeCell ref="D5:E5"/>
    <mergeCell ref="B6:C6"/>
    <mergeCell ref="D6:E6"/>
    <mergeCell ref="B7:C7"/>
    <mergeCell ref="D7:E7"/>
    <mergeCell ref="B9:E9"/>
    <mergeCell ref="C10:D10"/>
    <mergeCell ref="C11:D11"/>
    <mergeCell ref="C12:D12"/>
    <mergeCell ref="C13:D13"/>
    <mergeCell ref="C14:D14"/>
    <mergeCell ref="C15:D15"/>
    <mergeCell ref="B17:E17"/>
    <mergeCell ref="C18:E18"/>
    <mergeCell ref="C19:E19"/>
    <mergeCell ref="C20:E20"/>
    <mergeCell ref="C21:E21"/>
    <mergeCell ref="C22:E22"/>
    <mergeCell ref="B24:E2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8"/>
    <col collapsed="false" customWidth="true" hidden="false" outlineLevel="0" max="6" min="2" style="0" width="18"/>
  </cols>
  <sheetData>
    <row r="1" customFormat="false" ht="31.5" hidden="false" customHeight="true" outlineLevel="0" collapsed="false">
      <c r="A1" s="23" t="s">
        <v>31</v>
      </c>
      <c r="B1" s="23"/>
      <c r="C1" s="23"/>
      <c r="D1" s="23"/>
      <c r="E1" s="23"/>
      <c r="F1" s="23"/>
    </row>
    <row r="2" customFormat="false" ht="15.75" hidden="false" customHeight="true" outlineLevel="0" collapsed="false">
      <c r="A2" s="24" t="s">
        <v>32</v>
      </c>
      <c r="B2" s="24"/>
      <c r="C2" s="24"/>
      <c r="D2" s="24"/>
      <c r="E2" s="24"/>
      <c r="F2" s="24"/>
    </row>
    <row r="3" customFormat="false" ht="6" hidden="false" customHeight="true" outlineLevel="0" collapsed="false"/>
    <row r="4" customFormat="false" ht="19.5" hidden="false" customHeight="true" outlineLevel="0" collapsed="false">
      <c r="A4" s="7" t="s">
        <v>33</v>
      </c>
      <c r="B4" s="7"/>
      <c r="C4" s="7"/>
      <c r="D4" s="7"/>
      <c r="E4" s="7"/>
      <c r="F4" s="7"/>
    </row>
    <row r="5" customFormat="false" ht="15" hidden="false" customHeight="false" outlineLevel="0" collapsed="false">
      <c r="A5" s="25" t="s">
        <v>2</v>
      </c>
      <c r="B5" s="26" t="s">
        <v>34</v>
      </c>
      <c r="C5" s="13" t="s">
        <v>35</v>
      </c>
      <c r="D5" s="27"/>
      <c r="E5" s="27"/>
      <c r="F5" s="27"/>
    </row>
    <row r="6" customFormat="false" ht="15" hidden="false" customHeight="false" outlineLevel="0" collapsed="false">
      <c r="A6" s="28" t="s">
        <v>3</v>
      </c>
      <c r="B6" s="26" t="s">
        <v>36</v>
      </c>
      <c r="C6" s="29" t="s">
        <v>35</v>
      </c>
      <c r="D6" s="30"/>
      <c r="E6" s="30"/>
      <c r="F6" s="30"/>
    </row>
    <row r="7" customFormat="false" ht="15" hidden="false" customHeight="false" outlineLevel="0" collapsed="false">
      <c r="A7" s="25" t="s">
        <v>4</v>
      </c>
      <c r="B7" s="31" t="n">
        <v>2021</v>
      </c>
      <c r="C7" s="13" t="s">
        <v>37</v>
      </c>
      <c r="D7" s="27"/>
      <c r="E7" s="27"/>
      <c r="F7" s="27"/>
    </row>
    <row r="8" customFormat="false" ht="15" hidden="false" customHeight="false" outlineLevel="0" collapsed="false">
      <c r="A8" s="28" t="s">
        <v>38</v>
      </c>
      <c r="B8" s="31" t="n">
        <v>2025</v>
      </c>
      <c r="C8" s="29" t="s">
        <v>39</v>
      </c>
      <c r="D8" s="30"/>
      <c r="E8" s="30"/>
      <c r="F8" s="30"/>
    </row>
    <row r="9" customFormat="false" ht="15" hidden="false" customHeight="false" outlineLevel="0" collapsed="false">
      <c r="A9" s="25" t="s">
        <v>40</v>
      </c>
      <c r="B9" s="31" t="n">
        <v>7</v>
      </c>
      <c r="C9" s="13" t="s">
        <v>41</v>
      </c>
      <c r="D9" s="27"/>
      <c r="E9" s="27"/>
      <c r="F9" s="27"/>
    </row>
    <row r="10" customFormat="false" ht="15" hidden="false" customHeight="false" outlineLevel="0" collapsed="false">
      <c r="A10" s="28" t="s">
        <v>42</v>
      </c>
      <c r="B10" s="32" t="n">
        <v>50000</v>
      </c>
      <c r="C10" s="29" t="s">
        <v>43</v>
      </c>
      <c r="D10" s="30"/>
      <c r="E10" s="30"/>
      <c r="F10" s="30"/>
    </row>
    <row r="11" customFormat="false" ht="6" hidden="false" customHeight="true" outlineLevel="0" collapsed="false"/>
    <row r="12" customFormat="false" ht="19.5" hidden="false" customHeight="true" outlineLevel="0" collapsed="false">
      <c r="A12" s="7" t="s">
        <v>44</v>
      </c>
      <c r="B12" s="7"/>
      <c r="C12" s="7"/>
      <c r="D12" s="7"/>
      <c r="E12" s="7"/>
      <c r="F12" s="7"/>
    </row>
    <row r="13" customFormat="false" ht="18" hidden="false" customHeight="true" outlineLevel="0" collapsed="false">
      <c r="A13" s="33" t="s">
        <v>45</v>
      </c>
      <c r="B13" s="33" t="s">
        <v>46</v>
      </c>
      <c r="C13" s="33" t="s">
        <v>47</v>
      </c>
      <c r="D13" s="33" t="s">
        <v>48</v>
      </c>
      <c r="E13" s="33" t="s">
        <v>49</v>
      </c>
      <c r="F13" s="33" t="s">
        <v>50</v>
      </c>
    </row>
    <row r="14" customFormat="false" ht="15" hidden="false" customHeight="false" outlineLevel="0" collapsed="false">
      <c r="A14" s="34" t="n">
        <v>2021</v>
      </c>
      <c r="B14" s="35" t="n">
        <v>30000</v>
      </c>
      <c r="C14" s="35" t="n">
        <v>90000</v>
      </c>
      <c r="D14" s="36" t="n">
        <f aca="false">B14-C14</f>
        <v>-60000</v>
      </c>
      <c r="E14" s="37" t="s">
        <v>51</v>
      </c>
      <c r="F14" s="37" t="s">
        <v>52</v>
      </c>
    </row>
    <row r="15" customFormat="false" ht="15" hidden="false" customHeight="false" outlineLevel="0" collapsed="false">
      <c r="A15" s="38" t="n">
        <v>2022</v>
      </c>
      <c r="B15" s="39" t="n">
        <v>75000</v>
      </c>
      <c r="C15" s="39" t="n">
        <v>130000</v>
      </c>
      <c r="D15" s="40" t="n">
        <f aca="false">B15-C15</f>
        <v>-55000</v>
      </c>
      <c r="E15" s="41" t="s">
        <v>53</v>
      </c>
      <c r="F15" s="41" t="s">
        <v>52</v>
      </c>
    </row>
    <row r="16" customFormat="false" ht="15" hidden="false" customHeight="false" outlineLevel="0" collapsed="false">
      <c r="A16" s="34" t="n">
        <v>2023</v>
      </c>
      <c r="B16" s="35" t="n">
        <v>120000</v>
      </c>
      <c r="C16" s="35" t="n">
        <v>155000</v>
      </c>
      <c r="D16" s="36" t="n">
        <f aca="false">B16-C16</f>
        <v>-35000</v>
      </c>
      <c r="E16" s="37" t="s">
        <v>54</v>
      </c>
      <c r="F16" s="37" t="s">
        <v>52</v>
      </c>
    </row>
    <row r="17" customFormat="false" ht="15" hidden="false" customHeight="false" outlineLevel="0" collapsed="false">
      <c r="A17" s="38" t="n">
        <v>2024</v>
      </c>
      <c r="B17" s="39" t="n">
        <v>180000</v>
      </c>
      <c r="C17" s="39" t="n">
        <v>190000</v>
      </c>
      <c r="D17" s="40" t="n">
        <f aca="false">B17-C17</f>
        <v>-10000</v>
      </c>
      <c r="E17" s="41" t="s">
        <v>55</v>
      </c>
      <c r="F17" s="41" t="s">
        <v>52</v>
      </c>
    </row>
    <row r="18" customFormat="false" ht="19.5" hidden="false" customHeight="true" outlineLevel="0" collapsed="false">
      <c r="A18" s="42" t="s">
        <v>56</v>
      </c>
      <c r="B18" s="42"/>
      <c r="C18" s="42"/>
      <c r="D18" s="43" t="n">
        <f aca="false">SUM(D14:D17)</f>
        <v>-160000</v>
      </c>
      <c r="E18" s="44"/>
      <c r="F18" s="44"/>
    </row>
    <row r="19" customFormat="false" ht="6" hidden="false" customHeight="true" outlineLevel="0" collapsed="false"/>
    <row r="20" customFormat="false" ht="19.5" hidden="false" customHeight="true" outlineLevel="0" collapsed="false">
      <c r="A20" s="7" t="s">
        <v>57</v>
      </c>
      <c r="B20" s="7"/>
      <c r="C20" s="7"/>
      <c r="D20" s="7"/>
      <c r="E20" s="7"/>
      <c r="F20" s="7"/>
    </row>
    <row r="21" customFormat="false" ht="18" hidden="false" customHeight="true" outlineLevel="0" collapsed="false">
      <c r="A21" s="33" t="s">
        <v>58</v>
      </c>
      <c r="B21" s="33" t="s">
        <v>59</v>
      </c>
      <c r="C21" s="33" t="s">
        <v>60</v>
      </c>
      <c r="D21" s="33" t="s">
        <v>61</v>
      </c>
      <c r="E21" s="33" t="s">
        <v>62</v>
      </c>
      <c r="F21" s="33" t="s">
        <v>63</v>
      </c>
    </row>
    <row r="22" customFormat="false" ht="18" hidden="false" customHeight="true" outlineLevel="0" collapsed="false">
      <c r="A22" s="45" t="s">
        <v>64</v>
      </c>
      <c r="B22" s="46" t="n">
        <v>0.25</v>
      </c>
      <c r="C22" s="46" t="n">
        <v>0.3</v>
      </c>
      <c r="D22" s="46" t="n">
        <v>0.25</v>
      </c>
      <c r="E22" s="46" t="n">
        <v>0.2</v>
      </c>
      <c r="F22" s="46" t="n">
        <v>0.15</v>
      </c>
    </row>
    <row r="23" customFormat="false" ht="18" hidden="false" customHeight="true" outlineLevel="0" collapsed="false">
      <c r="A23" s="25" t="s">
        <v>65</v>
      </c>
      <c r="B23" s="46" t="n">
        <v>0.2</v>
      </c>
      <c r="C23" s="46" t="n">
        <v>0.19</v>
      </c>
      <c r="D23" s="46" t="n">
        <v>0.18</v>
      </c>
      <c r="E23" s="46" t="n">
        <v>0.17</v>
      </c>
      <c r="F23" s="46" t="n">
        <v>0.16</v>
      </c>
    </row>
    <row r="24" customFormat="false" ht="18" hidden="false" customHeight="true" outlineLevel="0" collapsed="false">
      <c r="A24" s="45" t="s">
        <v>66</v>
      </c>
      <c r="B24" s="46" t="n">
        <v>0.45</v>
      </c>
      <c r="C24" s="46" t="n">
        <v>0.43</v>
      </c>
      <c r="D24" s="46" t="n">
        <v>0.4</v>
      </c>
      <c r="E24" s="46" t="n">
        <v>0.38</v>
      </c>
      <c r="F24" s="46" t="n">
        <v>0.36</v>
      </c>
    </row>
    <row r="25" customFormat="false" ht="18" hidden="false" customHeight="true" outlineLevel="0" collapsed="false">
      <c r="A25" s="25" t="s">
        <v>67</v>
      </c>
      <c r="B25" s="46" t="n">
        <v>0.18</v>
      </c>
      <c r="C25" s="46" t="n">
        <v>0.17</v>
      </c>
      <c r="D25" s="46" t="n">
        <v>0.16</v>
      </c>
      <c r="E25" s="46" t="n">
        <v>0.15</v>
      </c>
      <c r="F25" s="46" t="n">
        <v>0.14</v>
      </c>
    </row>
    <row r="26" customFormat="false" ht="18" hidden="false" customHeight="true" outlineLevel="0" collapsed="false">
      <c r="A26" s="45" t="s">
        <v>68</v>
      </c>
      <c r="B26" s="46" t="n">
        <v>0.05</v>
      </c>
      <c r="C26" s="46" t="n">
        <v>0.05</v>
      </c>
      <c r="D26" s="46" t="n">
        <v>0.04</v>
      </c>
      <c r="E26" s="46" t="n">
        <v>0.04</v>
      </c>
      <c r="F26" s="46" t="n">
        <v>0.03</v>
      </c>
    </row>
    <row r="27" customFormat="false" ht="18" hidden="false" customHeight="true" outlineLevel="0" collapsed="false">
      <c r="A27" s="25" t="s">
        <v>69</v>
      </c>
      <c r="B27" s="47" t="n">
        <v>220000</v>
      </c>
      <c r="C27" s="32"/>
      <c r="D27" s="32"/>
      <c r="E27" s="32"/>
      <c r="F27" s="32"/>
    </row>
    <row r="29" customFormat="false" ht="6" hidden="false" customHeight="true" outlineLevel="0" collapsed="false"/>
    <row r="30" customFormat="false" ht="15" hidden="false" customHeight="true" outlineLevel="0" collapsed="false">
      <c r="A30" s="48" t="s">
        <v>70</v>
      </c>
      <c r="B30" s="48"/>
      <c r="C30" s="48"/>
      <c r="D30" s="48"/>
      <c r="E30" s="48"/>
      <c r="F30" s="48"/>
    </row>
  </sheetData>
  <mergeCells count="7">
    <mergeCell ref="A1:F1"/>
    <mergeCell ref="A2:F2"/>
    <mergeCell ref="A4:F4"/>
    <mergeCell ref="A12:F12"/>
    <mergeCell ref="A18:C18"/>
    <mergeCell ref="A20:F20"/>
    <mergeCell ref="A30:F3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6"/>
    <col collapsed="false" customWidth="true" hidden="false" outlineLevel="0" max="8" min="2" style="0" width="16"/>
    <col collapsed="false" customWidth="true" hidden="false" outlineLevel="0" max="9" min="9" style="0" width="18"/>
  </cols>
  <sheetData>
    <row r="1" customFormat="false" ht="31.5" hidden="false" customHeight="true" outlineLevel="0" collapsed="false">
      <c r="A1" s="23" t="s">
        <v>71</v>
      </c>
      <c r="B1" s="23"/>
      <c r="C1" s="23"/>
      <c r="D1" s="23"/>
      <c r="E1" s="23"/>
      <c r="F1" s="23"/>
      <c r="G1" s="23"/>
      <c r="H1" s="23"/>
      <c r="I1" s="23"/>
    </row>
    <row r="2" customFormat="false" ht="15.75" hidden="false" customHeight="true" outlineLevel="0" collapsed="false">
      <c r="A2" s="24" t="s">
        <v>72</v>
      </c>
      <c r="B2" s="24"/>
      <c r="C2" s="24"/>
      <c r="D2" s="24"/>
      <c r="E2" s="24"/>
      <c r="F2" s="24"/>
      <c r="G2" s="24"/>
      <c r="H2" s="24"/>
      <c r="I2" s="24"/>
    </row>
    <row r="3" customFormat="false" ht="6" hidden="false" customHeight="true" outlineLevel="0" collapsed="false"/>
    <row r="4" customFormat="false" ht="21.75" hidden="false" customHeight="true" outlineLevel="0" collapsed="false">
      <c r="A4" s="49" t="s">
        <v>73</v>
      </c>
      <c r="B4" s="49" t="s">
        <v>59</v>
      </c>
      <c r="C4" s="49" t="s">
        <v>60</v>
      </c>
      <c r="D4" s="49" t="s">
        <v>61</v>
      </c>
      <c r="E4" s="49" t="s">
        <v>62</v>
      </c>
      <c r="F4" s="49" t="s">
        <v>74</v>
      </c>
      <c r="G4" s="49" t="s">
        <v>75</v>
      </c>
      <c r="H4" s="49" t="s">
        <v>76</v>
      </c>
      <c r="I4" s="49" t="s">
        <v>77</v>
      </c>
    </row>
    <row r="5" customFormat="false" ht="15.75" hidden="false" customHeight="true" outlineLevel="0" collapsed="false">
      <c r="A5" s="50" t="s">
        <v>45</v>
      </c>
      <c r="B5" s="51" t="n">
        <f aca="false">Annahmen!B8+0</f>
        <v>2025</v>
      </c>
      <c r="C5" s="51" t="n">
        <f aca="false">Annahmen!B8+1</f>
        <v>2026</v>
      </c>
      <c r="D5" s="51" t="n">
        <f aca="false">Annahmen!B8+2</f>
        <v>2027</v>
      </c>
      <c r="E5" s="51" t="n">
        <f aca="false">Annahmen!B8+3</f>
        <v>2028</v>
      </c>
      <c r="F5" s="51" t="n">
        <f aca="false">Annahmen!B8+4</f>
        <v>2029</v>
      </c>
      <c r="G5" s="51" t="n">
        <f aca="false">Annahmen!B8+5</f>
        <v>2030</v>
      </c>
      <c r="H5" s="51" t="n">
        <f aca="false">Annahmen!B8+6</f>
        <v>2031</v>
      </c>
      <c r="I5" s="30"/>
    </row>
    <row r="6" customFormat="false" ht="19.5" hidden="false" customHeight="true" outlineLevel="0" collapsed="false">
      <c r="A6" s="7" t="s">
        <v>78</v>
      </c>
      <c r="B6" s="7"/>
      <c r="C6" s="7"/>
      <c r="D6" s="7"/>
      <c r="E6" s="7"/>
      <c r="F6" s="7"/>
      <c r="G6" s="7"/>
      <c r="H6" s="7"/>
      <c r="I6" s="7"/>
    </row>
    <row r="7" customFormat="false" ht="18" hidden="false" customHeight="true" outlineLevel="0" collapsed="false">
      <c r="A7" s="8" t="s">
        <v>79</v>
      </c>
      <c r="B7" s="52" t="n">
        <f aca="false">Annahmen!B27</f>
        <v>220000</v>
      </c>
      <c r="C7" s="53" t="n">
        <f aca="false">B7*(1+Annahmen!C22)</f>
        <v>286000</v>
      </c>
      <c r="D7" s="53" t="n">
        <f aca="false">C7*(1+Annahmen!D22)</f>
        <v>357500</v>
      </c>
      <c r="E7" s="53" t="n">
        <f aca="false">D7*(1+Annahmen!E22)</f>
        <v>429000</v>
      </c>
      <c r="F7" s="53" t="n">
        <f aca="false">E7*(1+Annahmen!F22)</f>
        <v>493350</v>
      </c>
      <c r="G7" s="53" t="n">
        <f aca="false">F7*(1+Annahmen!F22)</f>
        <v>567352.5</v>
      </c>
      <c r="H7" s="53" t="n">
        <f aca="false">G7*(1+Annahmen!F22)</f>
        <v>652455.375</v>
      </c>
      <c r="I7" s="54" t="n">
        <f aca="false">SUM(B7:H7)</f>
        <v>3005657.875</v>
      </c>
    </row>
    <row r="8" customFormat="false" ht="19.5" hidden="false" customHeight="true" outlineLevel="0" collapsed="false">
      <c r="A8" s="7" t="s">
        <v>80</v>
      </c>
      <c r="B8" s="7"/>
      <c r="C8" s="7"/>
      <c r="D8" s="7"/>
      <c r="E8" s="7"/>
      <c r="F8" s="7"/>
      <c r="G8" s="7"/>
      <c r="H8" s="7"/>
      <c r="I8" s="7"/>
    </row>
    <row r="9" customFormat="false" ht="18" hidden="false" customHeight="true" outlineLevel="0" collapsed="false">
      <c r="A9" s="28" t="s">
        <v>81</v>
      </c>
      <c r="B9" s="55" t="n">
        <f aca="false">B7*Annahmen!B23</f>
        <v>44000</v>
      </c>
      <c r="C9" s="55" t="n">
        <f aca="false">C7*Annahmen!C23</f>
        <v>54340</v>
      </c>
      <c r="D9" s="55" t="n">
        <f aca="false">D7*Annahmen!D23</f>
        <v>64350</v>
      </c>
      <c r="E9" s="55" t="n">
        <f aca="false">E7*Annahmen!E23</f>
        <v>72930</v>
      </c>
      <c r="F9" s="55" t="n">
        <f aca="false">F7*Annahmen!F23</f>
        <v>78936</v>
      </c>
      <c r="G9" s="55" t="n">
        <f aca="false">G7*Annahmen!F23</f>
        <v>90776.4</v>
      </c>
      <c r="H9" s="55" t="n">
        <f aca="false">H7*Annahmen!F23</f>
        <v>104392.86</v>
      </c>
      <c r="I9" s="56" t="n">
        <f aca="false">SUM(B9:H9)</f>
        <v>509725.26</v>
      </c>
    </row>
    <row r="10" customFormat="false" ht="18" hidden="false" customHeight="true" outlineLevel="0" collapsed="false">
      <c r="A10" s="25" t="s">
        <v>82</v>
      </c>
      <c r="B10" s="57" t="n">
        <f aca="false">B7*Annahmen!B24</f>
        <v>99000</v>
      </c>
      <c r="C10" s="57" t="n">
        <f aca="false">C7*Annahmen!C24</f>
        <v>122980</v>
      </c>
      <c r="D10" s="57" t="n">
        <f aca="false">D7*Annahmen!D24</f>
        <v>143000</v>
      </c>
      <c r="E10" s="57" t="n">
        <f aca="false">E7*Annahmen!E24</f>
        <v>163020</v>
      </c>
      <c r="F10" s="57" t="n">
        <f aca="false">F7*Annahmen!F24</f>
        <v>177606</v>
      </c>
      <c r="G10" s="57" t="n">
        <f aca="false">G7*Annahmen!F24</f>
        <v>204246.9</v>
      </c>
      <c r="H10" s="57" t="n">
        <f aca="false">H7*Annahmen!F24</f>
        <v>234883.935</v>
      </c>
      <c r="I10" s="58" t="n">
        <f aca="false">SUM(B10:H10)</f>
        <v>1144736.835</v>
      </c>
    </row>
    <row r="11" customFormat="false" ht="18" hidden="false" customHeight="true" outlineLevel="0" collapsed="false">
      <c r="A11" s="28" t="s">
        <v>83</v>
      </c>
      <c r="B11" s="55" t="n">
        <f aca="false">B7*Annahmen!B25</f>
        <v>39600</v>
      </c>
      <c r="C11" s="55" t="n">
        <f aca="false">C7*Annahmen!C25</f>
        <v>48620</v>
      </c>
      <c r="D11" s="55" t="n">
        <f aca="false">D7*Annahmen!D25</f>
        <v>57200</v>
      </c>
      <c r="E11" s="55" t="n">
        <f aca="false">E7*Annahmen!E25</f>
        <v>64350</v>
      </c>
      <c r="F11" s="55" t="n">
        <f aca="false">F7*Annahmen!F25</f>
        <v>69069</v>
      </c>
      <c r="G11" s="55" t="n">
        <f aca="false">G7*Annahmen!F25</f>
        <v>79429.35</v>
      </c>
      <c r="H11" s="55" t="n">
        <f aca="false">H7*Annahmen!F25</f>
        <v>91343.7525</v>
      </c>
      <c r="I11" s="56" t="n">
        <f aca="false">SUM(B11:H11)</f>
        <v>449612.1025</v>
      </c>
    </row>
    <row r="12" customFormat="false" ht="18" hidden="false" customHeight="true" outlineLevel="0" collapsed="false">
      <c r="A12" s="25" t="s">
        <v>84</v>
      </c>
      <c r="B12" s="57" t="n">
        <f aca="false">B7*Annahmen!B26</f>
        <v>11000</v>
      </c>
      <c r="C12" s="57" t="n">
        <f aca="false">C7*Annahmen!C26</f>
        <v>14300</v>
      </c>
      <c r="D12" s="57" t="n">
        <f aca="false">D7*Annahmen!D26</f>
        <v>14300</v>
      </c>
      <c r="E12" s="57" t="n">
        <f aca="false">E7*Annahmen!E26</f>
        <v>17160</v>
      </c>
      <c r="F12" s="57" t="n">
        <f aca="false">F7*Annahmen!F26</f>
        <v>14800.5</v>
      </c>
      <c r="G12" s="57" t="n">
        <f aca="false">G7*Annahmen!F26</f>
        <v>17020.575</v>
      </c>
      <c r="H12" s="57" t="n">
        <f aca="false">H7*Annahmen!F26</f>
        <v>19573.66125</v>
      </c>
      <c r="I12" s="58" t="n">
        <f aca="false">SUM(B12:H12)</f>
        <v>108154.73625</v>
      </c>
    </row>
    <row r="13" customFormat="false" ht="19.5" hidden="false" customHeight="true" outlineLevel="0" collapsed="false">
      <c r="A13" s="59" t="s">
        <v>85</v>
      </c>
      <c r="B13" s="60" t="n">
        <f aca="false">SUM(B9:B12)</f>
        <v>193600</v>
      </c>
      <c r="C13" s="60" t="n">
        <f aca="false">SUM(C9:C12)</f>
        <v>240240</v>
      </c>
      <c r="D13" s="60" t="n">
        <f aca="false">SUM(D9:D12)</f>
        <v>278850</v>
      </c>
      <c r="E13" s="60" t="n">
        <f aca="false">SUM(E9:E12)</f>
        <v>317460</v>
      </c>
      <c r="F13" s="60" t="n">
        <f aca="false">SUM(F9:F12)</f>
        <v>340411.5</v>
      </c>
      <c r="G13" s="60" t="n">
        <f aca="false">SUM(G9:G12)</f>
        <v>391473.225</v>
      </c>
      <c r="H13" s="60" t="n">
        <f aca="false">SUM(H9:H12)</f>
        <v>450194.20875</v>
      </c>
      <c r="I13" s="60" t="n">
        <f aca="false">SUM(B13:H13)</f>
        <v>2212228.93375</v>
      </c>
    </row>
    <row r="14" customFormat="false" ht="19.5" hidden="false" customHeight="true" outlineLevel="0" collapsed="false">
      <c r="A14" s="7" t="s">
        <v>86</v>
      </c>
      <c r="B14" s="7"/>
      <c r="C14" s="7"/>
      <c r="D14" s="7"/>
      <c r="E14" s="7"/>
      <c r="F14" s="7"/>
      <c r="G14" s="7"/>
      <c r="H14" s="7"/>
      <c r="I14" s="7"/>
    </row>
    <row r="15" customFormat="false" ht="21.75" hidden="false" customHeight="true" outlineLevel="0" collapsed="false">
      <c r="A15" s="61" t="s">
        <v>87</v>
      </c>
      <c r="B15" s="62" t="n">
        <f aca="false">B7-B13</f>
        <v>26400</v>
      </c>
      <c r="C15" s="62" t="n">
        <f aca="false">C7-C13</f>
        <v>45760</v>
      </c>
      <c r="D15" s="62" t="n">
        <f aca="false">D7-D13</f>
        <v>78650</v>
      </c>
      <c r="E15" s="62" t="n">
        <f aca="false">E7-E13</f>
        <v>111540</v>
      </c>
      <c r="F15" s="62" t="n">
        <f aca="false">F7-F13</f>
        <v>152938.5</v>
      </c>
      <c r="G15" s="62" t="n">
        <f aca="false">G7-G13</f>
        <v>175879.275</v>
      </c>
      <c r="H15" s="62" t="n">
        <f aca="false">H7-H13</f>
        <v>202261.16625</v>
      </c>
      <c r="I15" s="62" t="n">
        <f aca="false">SUM(B15:H15)</f>
        <v>793428.94125</v>
      </c>
    </row>
    <row r="16" customFormat="false" ht="15" hidden="false" customHeight="false" outlineLevel="0" collapsed="false">
      <c r="A16" s="63" t="s">
        <v>88</v>
      </c>
      <c r="B16" s="64" t="n">
        <f aca="false">IF(B7=0,0,B15/B7)</f>
        <v>0.12</v>
      </c>
      <c r="C16" s="64" t="n">
        <f aca="false">IF(C7=0,0,C15/C7)</f>
        <v>0.16</v>
      </c>
      <c r="D16" s="64" t="n">
        <f aca="false">IF(D7=0,0,D15/D7)</f>
        <v>0.22</v>
      </c>
      <c r="E16" s="64" t="n">
        <f aca="false">IF(E7=0,0,E15/E7)</f>
        <v>0.26</v>
      </c>
      <c r="F16" s="64" t="n">
        <f aca="false">IF(F7=0,0,F15/F7)</f>
        <v>0.31</v>
      </c>
      <c r="G16" s="64" t="n">
        <f aca="false">IF(G7=0,0,G15/G7)</f>
        <v>0.31</v>
      </c>
      <c r="H16" s="64" t="n">
        <f aca="false">IF(H7=0,0,H15/H7)</f>
        <v>0.31</v>
      </c>
      <c r="I16" s="65" t="n">
        <f aca="false">IF(I7=0,0,I15/I7)</f>
        <v>0.263978461370957</v>
      </c>
    </row>
    <row r="17" customFormat="false" ht="18" hidden="false" customHeight="true" outlineLevel="0" collapsed="false">
      <c r="A17" s="63" t="s">
        <v>89</v>
      </c>
      <c r="B17" s="66" t="n">
        <f aca="false">Annahmen!D18+B15</f>
        <v>-133600</v>
      </c>
      <c r="C17" s="67" t="n">
        <f aca="false">B17+C15</f>
        <v>-87840</v>
      </c>
      <c r="D17" s="67" t="n">
        <f aca="false">C17+D15</f>
        <v>-9190</v>
      </c>
      <c r="E17" s="67" t="n">
        <f aca="false">D17+E15</f>
        <v>102350</v>
      </c>
      <c r="F17" s="67" t="n">
        <f aca="false">E17+F15</f>
        <v>255288.5</v>
      </c>
      <c r="G17" s="67" t="n">
        <f aca="false">F17+G15</f>
        <v>431167.775</v>
      </c>
      <c r="H17" s="67" t="n">
        <f aca="false">G17+H15</f>
        <v>633428.94125</v>
      </c>
      <c r="I17" s="68" t="n">
        <f aca="false">H17</f>
        <v>633428.94125</v>
      </c>
    </row>
  </sheetData>
  <mergeCells count="5">
    <mergeCell ref="A1:I1"/>
    <mergeCell ref="A2:I2"/>
    <mergeCell ref="A6:I6"/>
    <mergeCell ref="A8:I8"/>
    <mergeCell ref="A14:I1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42"/>
    <col collapsed="false" customWidth="true" hidden="false" outlineLevel="0" max="3" min="2" style="0" width="22"/>
    <col collapsed="false" customWidth="true" hidden="false" outlineLevel="0" max="4" min="4" style="0" width="28"/>
  </cols>
  <sheetData>
    <row r="1" customFormat="false" ht="33.75" hidden="false" customHeight="true" outlineLevel="0" collapsed="false">
      <c r="A1" s="23" t="s">
        <v>90</v>
      </c>
      <c r="B1" s="23"/>
      <c r="C1" s="23"/>
      <c r="D1" s="23"/>
    </row>
    <row r="2" customFormat="false" ht="21.75" hidden="false" customHeight="true" outlineLevel="0" collapsed="false">
      <c r="A2" s="69" t="s">
        <v>91</v>
      </c>
      <c r="B2" s="69"/>
      <c r="C2" s="69"/>
      <c r="D2" s="69"/>
    </row>
    <row r="3" customFormat="false" ht="6" hidden="false" customHeight="true" outlineLevel="0" collapsed="false"/>
    <row r="4" customFormat="false" ht="19.5" hidden="false" customHeight="true" outlineLevel="0" collapsed="false">
      <c r="A4" s="7" t="s">
        <v>92</v>
      </c>
      <c r="B4" s="7"/>
      <c r="C4" s="7"/>
      <c r="D4" s="7"/>
    </row>
    <row r="5" customFormat="false" ht="21.75" hidden="false" customHeight="true" outlineLevel="0" collapsed="false">
      <c r="A5" s="45" t="s">
        <v>93</v>
      </c>
      <c r="B5" s="70" t="n">
        <f aca="false">Annahmen!D18</f>
        <v>-160000</v>
      </c>
      <c r="C5" s="10" t="s">
        <v>94</v>
      </c>
      <c r="D5" s="71"/>
    </row>
    <row r="6" customFormat="false" ht="21.75" hidden="false" customHeight="true" outlineLevel="0" collapsed="false">
      <c r="A6" s="25" t="s">
        <v>95</v>
      </c>
      <c r="B6" s="72" t="n">
        <f aca="false">'Plan-GuV'!I15</f>
        <v>793428.94125</v>
      </c>
      <c r="C6" s="13" t="s">
        <v>96</v>
      </c>
      <c r="D6" s="27"/>
    </row>
    <row r="7" customFormat="false" ht="21.75" hidden="false" customHeight="true" outlineLevel="0" collapsed="false">
      <c r="A7" s="45" t="s">
        <v>97</v>
      </c>
      <c r="B7" s="52" t="n">
        <f aca="false">Annahmen!B10</f>
        <v>50000</v>
      </c>
      <c r="C7" s="10" t="s">
        <v>98</v>
      </c>
      <c r="D7" s="71"/>
    </row>
    <row r="8" customFormat="false" ht="33.75" hidden="false" customHeight="true" outlineLevel="0" collapsed="false">
      <c r="A8" s="73" t="s">
        <v>99</v>
      </c>
      <c r="B8" s="74" t="n">
        <f aca="false">B5+B6+B7</f>
        <v>683428.94125</v>
      </c>
      <c r="C8" s="75" t="str">
        <f aca="false">IF(B8&gt;0,"✓ POSITIVER TOTALGEWINN","✗ NEGATIVER TOTALGEWINN")</f>
        <v>✓ POSITIVER TOTALGEWINN</v>
      </c>
      <c r="D8" s="76" t="str">
        <f aca="false">IF(B8&gt;0,"Gewinnerzielungsabsicht nachgewiesen","Überarbeitung erforderlich!")</f>
        <v>Gewinnerzielungsabsicht nachgewiesen</v>
      </c>
    </row>
    <row r="9" customFormat="false" ht="9.75" hidden="false" customHeight="true" outlineLevel="0" collapsed="false"/>
    <row r="10" customFormat="false" ht="19.5" hidden="false" customHeight="true" outlineLevel="0" collapsed="false">
      <c r="A10" s="7" t="s">
        <v>100</v>
      </c>
      <c r="B10" s="7"/>
      <c r="C10" s="7"/>
      <c r="D10" s="7"/>
    </row>
    <row r="11" customFormat="false" ht="19.5" hidden="false" customHeight="true" outlineLevel="0" collapsed="false">
      <c r="A11" s="77" t="s">
        <v>45</v>
      </c>
      <c r="B11" s="77" t="s">
        <v>48</v>
      </c>
      <c r="C11" s="77" t="s">
        <v>101</v>
      </c>
      <c r="D11" s="77" t="s">
        <v>102</v>
      </c>
    </row>
    <row r="12" customFormat="false" ht="18" hidden="false" customHeight="true" outlineLevel="0" collapsed="false">
      <c r="A12" s="78" t="n">
        <v>2021</v>
      </c>
      <c r="B12" s="70" t="n">
        <f aca="false">Annahmen!D14</f>
        <v>-60000</v>
      </c>
      <c r="C12" s="36" t="n">
        <f aca="false">B12</f>
        <v>-60000</v>
      </c>
      <c r="D12" s="79" t="str">
        <f aca="false">IF(C12&gt;=0,"✓ Im Plus","⚠ Anlaufverlust")</f>
        <v>⚠ Anlaufverlust</v>
      </c>
    </row>
    <row r="13" customFormat="false" ht="18" hidden="false" customHeight="true" outlineLevel="0" collapsed="false">
      <c r="A13" s="80" t="n">
        <v>2022</v>
      </c>
      <c r="B13" s="72" t="n">
        <f aca="false">Annahmen!D15</f>
        <v>-55000</v>
      </c>
      <c r="C13" s="40" t="n">
        <f aca="false">C12+B13</f>
        <v>-115000</v>
      </c>
      <c r="D13" s="81" t="str">
        <f aca="false">IF(C13&gt;=0,"✓ Im Plus","⚠ Anlaufverlust")</f>
        <v>⚠ Anlaufverlust</v>
      </c>
    </row>
    <row r="14" customFormat="false" ht="18" hidden="false" customHeight="true" outlineLevel="0" collapsed="false">
      <c r="A14" s="78" t="n">
        <v>2023</v>
      </c>
      <c r="B14" s="70" t="n">
        <f aca="false">Annahmen!D16</f>
        <v>-35000</v>
      </c>
      <c r="C14" s="36" t="n">
        <f aca="false">C13+B14</f>
        <v>-150000</v>
      </c>
      <c r="D14" s="79" t="str">
        <f aca="false">IF(C14&gt;=0,"✓ Im Plus","⚠ Anlaufverlust")</f>
        <v>⚠ Anlaufverlust</v>
      </c>
    </row>
    <row r="15" customFormat="false" ht="18" hidden="false" customHeight="true" outlineLevel="0" collapsed="false">
      <c r="A15" s="80" t="n">
        <v>2024</v>
      </c>
      <c r="B15" s="72" t="n">
        <f aca="false">Annahmen!D17</f>
        <v>-10000</v>
      </c>
      <c r="C15" s="40" t="n">
        <f aca="false">C14+B15</f>
        <v>-160000</v>
      </c>
      <c r="D15" s="81" t="str">
        <f aca="false">IF(C15&gt;=0,"✓ Im Plus","⚠ Anlaufverlust")</f>
        <v>⚠ Anlaufverlust</v>
      </c>
    </row>
    <row r="16" customFormat="false" ht="18" hidden="false" customHeight="true" outlineLevel="0" collapsed="false">
      <c r="A16" s="82" t="n">
        <f aca="false">'Plan-GuV'!B5</f>
        <v>2025</v>
      </c>
      <c r="B16" s="72" t="n">
        <f aca="false">'Plan-GuV'!B15</f>
        <v>26400</v>
      </c>
      <c r="C16" s="40" t="n">
        <f aca="false">C15+B16</f>
        <v>-133600</v>
      </c>
      <c r="D16" s="81" t="str">
        <f aca="false">IF(C16&gt;=0,"✓ Im Plus","⚠ Anlaufverlust")</f>
        <v>⚠ Anlaufverlust</v>
      </c>
    </row>
    <row r="17" customFormat="false" ht="18" hidden="false" customHeight="true" outlineLevel="0" collapsed="false">
      <c r="A17" s="83" t="n">
        <f aca="false">'Plan-GuV'!C5</f>
        <v>2026</v>
      </c>
      <c r="B17" s="66" t="n">
        <f aca="false">'Plan-GuV'!C15</f>
        <v>45760</v>
      </c>
      <c r="C17" s="67" t="n">
        <f aca="false">C16+B17</f>
        <v>-87840</v>
      </c>
      <c r="D17" s="84" t="str">
        <f aca="false">IF(C17&gt;=0,"✓ Im Plus","⚠ Anlaufverlust")</f>
        <v>⚠ Anlaufverlust</v>
      </c>
    </row>
    <row r="18" customFormat="false" ht="18" hidden="false" customHeight="true" outlineLevel="0" collapsed="false">
      <c r="A18" s="82" t="n">
        <f aca="false">'Plan-GuV'!D5</f>
        <v>2027</v>
      </c>
      <c r="B18" s="72" t="n">
        <f aca="false">'Plan-GuV'!D15</f>
        <v>78650</v>
      </c>
      <c r="C18" s="40" t="n">
        <f aca="false">C17+B18</f>
        <v>-9190</v>
      </c>
      <c r="D18" s="81" t="str">
        <f aca="false">IF(C18&gt;=0,"✓ Im Plus","⚠ Anlaufverlust")</f>
        <v>⚠ Anlaufverlust</v>
      </c>
    </row>
    <row r="19" customFormat="false" ht="18" hidden="false" customHeight="true" outlineLevel="0" collapsed="false">
      <c r="A19" s="83" t="n">
        <f aca="false">'Plan-GuV'!E5</f>
        <v>2028</v>
      </c>
      <c r="B19" s="66" t="n">
        <f aca="false">'Plan-GuV'!E15</f>
        <v>111540</v>
      </c>
      <c r="C19" s="67" t="n">
        <f aca="false">C18+B19</f>
        <v>102350</v>
      </c>
      <c r="D19" s="84" t="str">
        <f aca="false">IF(C19&gt;=0,"✓ Im Plus","⚠ Anlaufverlust")</f>
        <v>✓ Im Plus</v>
      </c>
    </row>
    <row r="20" customFormat="false" ht="18" hidden="false" customHeight="true" outlineLevel="0" collapsed="false">
      <c r="A20" s="82" t="n">
        <f aca="false">'Plan-GuV'!F5</f>
        <v>2029</v>
      </c>
      <c r="B20" s="72" t="n">
        <f aca="false">'Plan-GuV'!F15</f>
        <v>152938.5</v>
      </c>
      <c r="C20" s="40" t="n">
        <f aca="false">C19+B20</f>
        <v>255288.5</v>
      </c>
      <c r="D20" s="81" t="str">
        <f aca="false">IF(C20&gt;=0,"✓ Im Plus","⚠ Anlaufverlust")</f>
        <v>✓ Im Plus</v>
      </c>
    </row>
    <row r="21" customFormat="false" ht="18" hidden="false" customHeight="true" outlineLevel="0" collapsed="false">
      <c r="A21" s="83" t="n">
        <f aca="false">'Plan-GuV'!G5</f>
        <v>2030</v>
      </c>
      <c r="B21" s="66" t="n">
        <f aca="false">'Plan-GuV'!G15</f>
        <v>175879.275</v>
      </c>
      <c r="C21" s="67" t="n">
        <f aca="false">C20+B21</f>
        <v>431167.775</v>
      </c>
      <c r="D21" s="84" t="str">
        <f aca="false">IF(C21&gt;=0,"✓ Im Plus","⚠ Anlaufverlust")</f>
        <v>✓ Im Plus</v>
      </c>
    </row>
    <row r="22" customFormat="false" ht="18" hidden="false" customHeight="true" outlineLevel="0" collapsed="false">
      <c r="A22" s="82" t="n">
        <f aca="false">'Plan-GuV'!H5</f>
        <v>2031</v>
      </c>
      <c r="B22" s="72" t="n">
        <f aca="false">'Plan-GuV'!H15</f>
        <v>202261.16625</v>
      </c>
      <c r="C22" s="40" t="n">
        <f aca="false">C21+B22</f>
        <v>633428.94125</v>
      </c>
      <c r="D22" s="81" t="str">
        <f aca="false">IF(C22&gt;=0,"✓ Im Plus","⚠ Anlaufverlust")</f>
        <v>✓ Im Plus</v>
      </c>
    </row>
    <row r="23" customFormat="false" ht="24" hidden="false" customHeight="true" outlineLevel="0" collapsed="false">
      <c r="A23" s="85" t="s">
        <v>103</v>
      </c>
      <c r="B23" s="86" t="n">
        <f aca="false">Annahmen!B10</f>
        <v>50000</v>
      </c>
      <c r="C23" s="87" t="n">
        <f aca="false">C22+B23</f>
        <v>683428.94125</v>
      </c>
      <c r="D23" s="88" t="s">
        <v>104</v>
      </c>
    </row>
  </sheetData>
  <mergeCells count="4">
    <mergeCell ref="A1:D1"/>
    <mergeCell ref="A2:D2"/>
    <mergeCell ref="A4:D4"/>
    <mergeCell ref="A10:D1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8"/>
    <col collapsed="false" customWidth="true" hidden="false" outlineLevel="0" max="5" min="2" style="0" width="22"/>
  </cols>
  <sheetData>
    <row r="1" customFormat="false" ht="31.5" hidden="false" customHeight="true" outlineLevel="0" collapsed="false">
      <c r="A1" s="23" t="s">
        <v>105</v>
      </c>
      <c r="B1" s="23"/>
      <c r="C1" s="23"/>
      <c r="D1" s="23"/>
      <c r="E1" s="23"/>
    </row>
    <row r="2" customFormat="false" ht="15.75" hidden="false" customHeight="true" outlineLevel="0" collapsed="false">
      <c r="A2" s="24" t="s">
        <v>106</v>
      </c>
      <c r="B2" s="24"/>
      <c r="C2" s="24"/>
      <c r="D2" s="24"/>
      <c r="E2" s="24"/>
    </row>
    <row r="3" customFormat="false" ht="6" hidden="false" customHeight="true" outlineLevel="0" collapsed="false"/>
    <row r="4" customFormat="false" ht="19.5" hidden="false" customHeight="true" outlineLevel="0" collapsed="false">
      <c r="A4" s="7" t="s">
        <v>107</v>
      </c>
      <c r="B4" s="7"/>
      <c r="C4" s="7"/>
      <c r="D4" s="7"/>
      <c r="E4" s="7"/>
    </row>
    <row r="5" customFormat="false" ht="19.5" hidden="false" customHeight="true" outlineLevel="0" collapsed="false">
      <c r="A5" s="77" t="s">
        <v>58</v>
      </c>
      <c r="B5" s="77" t="s">
        <v>108</v>
      </c>
      <c r="C5" s="77" t="s">
        <v>109</v>
      </c>
      <c r="D5" s="77" t="s">
        <v>110</v>
      </c>
      <c r="E5" s="77" t="s">
        <v>111</v>
      </c>
    </row>
    <row r="6" customFormat="false" ht="19.5" hidden="false" customHeight="true" outlineLevel="0" collapsed="false">
      <c r="A6" s="45" t="s">
        <v>112</v>
      </c>
      <c r="B6" s="89" t="n">
        <v>0.85</v>
      </c>
      <c r="C6" s="89" t="n">
        <v>1</v>
      </c>
      <c r="D6" s="89" t="n">
        <v>1.15</v>
      </c>
      <c r="E6" s="90" t="s">
        <v>113</v>
      </c>
    </row>
    <row r="7" customFormat="false" ht="19.5" hidden="false" customHeight="true" outlineLevel="0" collapsed="false">
      <c r="A7" s="25" t="s">
        <v>114</v>
      </c>
      <c r="B7" s="89" t="n">
        <v>1.1</v>
      </c>
      <c r="C7" s="89" t="n">
        <v>1</v>
      </c>
      <c r="D7" s="89" t="n">
        <v>0.95</v>
      </c>
      <c r="E7" s="91" t="s">
        <v>113</v>
      </c>
    </row>
    <row r="8" customFormat="false" ht="19.5" hidden="false" customHeight="true" outlineLevel="0" collapsed="false">
      <c r="A8" s="45" t="s">
        <v>115</v>
      </c>
      <c r="B8" s="89" t="n">
        <v>0.7</v>
      </c>
      <c r="C8" s="89" t="n">
        <v>1</v>
      </c>
      <c r="D8" s="89" t="n">
        <v>1.3</v>
      </c>
      <c r="E8" s="90" t="s">
        <v>113</v>
      </c>
    </row>
    <row r="9" customFormat="false" ht="7.5" hidden="false" customHeight="true" outlineLevel="0" collapsed="false"/>
    <row r="10" customFormat="false" ht="19.5" hidden="false" customHeight="true" outlineLevel="0" collapsed="false">
      <c r="A10" s="7" t="s">
        <v>116</v>
      </c>
      <c r="B10" s="7"/>
      <c r="C10" s="7"/>
      <c r="D10" s="7"/>
      <c r="E10" s="7"/>
    </row>
    <row r="11" customFormat="false" ht="19.5" hidden="false" customHeight="true" outlineLevel="0" collapsed="false">
      <c r="A11" s="77" t="s">
        <v>117</v>
      </c>
      <c r="B11" s="77" t="s">
        <v>118</v>
      </c>
      <c r="C11" s="77" t="s">
        <v>119</v>
      </c>
      <c r="D11" s="77" t="s">
        <v>120</v>
      </c>
      <c r="E11" s="77" t="s">
        <v>49</v>
      </c>
    </row>
    <row r="12" customFormat="false" ht="19.5" hidden="false" customHeight="true" outlineLevel="0" collapsed="false">
      <c r="A12" s="28" t="s">
        <v>121</v>
      </c>
      <c r="B12" s="66" t="n">
        <f aca="false">Annahmen!D18</f>
        <v>-160000</v>
      </c>
      <c r="C12" s="66" t="n">
        <f aca="false">Annahmen!D18</f>
        <v>-160000</v>
      </c>
      <c r="D12" s="66" t="n">
        <f aca="false">Annahmen!D18</f>
        <v>-160000</v>
      </c>
      <c r="E12" s="29" t="s">
        <v>122</v>
      </c>
    </row>
    <row r="13" customFormat="false" ht="19.5" hidden="false" customHeight="true" outlineLevel="0" collapsed="false">
      <c r="A13" s="25" t="s">
        <v>123</v>
      </c>
      <c r="B13" s="72" t="n">
        <f aca="false">'Plan-GuV'!I15*B6*C6</f>
        <v>674414.6000625</v>
      </c>
      <c r="C13" s="72" t="n">
        <f aca="false">'Plan-GuV'!I15</f>
        <v>793428.94125</v>
      </c>
      <c r="D13" s="72" t="n">
        <f aca="false">'Plan-GuV'!I15*D6*D6</f>
        <v>1049309.77480312</v>
      </c>
      <c r="E13" s="13" t="s">
        <v>124</v>
      </c>
    </row>
    <row r="14" customFormat="false" ht="19.5" hidden="false" customHeight="true" outlineLevel="0" collapsed="false">
      <c r="A14" s="28" t="s">
        <v>11</v>
      </c>
      <c r="B14" s="66" t="n">
        <f aca="false">Annahmen!B10*B8</f>
        <v>35000</v>
      </c>
      <c r="C14" s="66" t="n">
        <f aca="false">Annahmen!B10*C8</f>
        <v>50000</v>
      </c>
      <c r="D14" s="66" t="n">
        <f aca="false">Annahmen!B10*D8</f>
        <v>65000</v>
      </c>
      <c r="E14" s="29" t="s">
        <v>125</v>
      </c>
    </row>
    <row r="15" customFormat="false" ht="30" hidden="false" customHeight="true" outlineLevel="0" collapsed="false">
      <c r="A15" s="92" t="s">
        <v>126</v>
      </c>
      <c r="B15" s="93" t="n">
        <f aca="false">B12+B13+B14</f>
        <v>549414.6000625</v>
      </c>
      <c r="C15" s="93" t="n">
        <f aca="false">C12+C13+C14</f>
        <v>683428.94125</v>
      </c>
      <c r="D15" s="93" t="n">
        <f aca="false">D12+D13+D14</f>
        <v>954309.774803125</v>
      </c>
      <c r="E15" s="76" t="s">
        <v>14</v>
      </c>
    </row>
    <row r="16" customFormat="false" ht="19.5" hidden="false" customHeight="true" outlineLevel="0" collapsed="false">
      <c r="A16" s="94" t="s">
        <v>127</v>
      </c>
      <c r="B16" s="95" t="str">
        <f aca="false">IF(B15&gt;0,"✓ Positiv","✗ Negativ")</f>
        <v>✓ Positiv</v>
      </c>
      <c r="C16" s="95" t="str">
        <f aca="false">IF(C15&gt;0,"✓ Positiv","✗ Negativ")</f>
        <v>✓ Positiv</v>
      </c>
      <c r="D16" s="95" t="str">
        <f aca="false">IF(D15&gt;0,"✓ Positiv","✗ Negativ")</f>
        <v>✓ Positiv</v>
      </c>
      <c r="E16" s="30"/>
    </row>
  </sheetData>
  <mergeCells count="4">
    <mergeCell ref="A1:E1"/>
    <mergeCell ref="A2:E2"/>
    <mergeCell ref="A4:E4"/>
    <mergeCell ref="A10:E1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34"/>
    <col collapsed="false" customWidth="true" hidden="false" outlineLevel="0" max="3" min="3" style="0" width="22"/>
    <col collapsed="false" customWidth="true" hidden="false" outlineLevel="0" max="4" min="4" style="0" width="18"/>
    <col collapsed="false" customWidth="true" hidden="false" outlineLevel="0" max="6" min="5" style="0" width="16"/>
    <col collapsed="false" customWidth="true" hidden="false" outlineLevel="0" max="7" min="7" style="0" width="20"/>
    <col collapsed="false" customWidth="true" hidden="false" outlineLevel="0" max="8" min="8" style="0" width="26"/>
  </cols>
  <sheetData>
    <row r="1" customFormat="false" ht="31.5" hidden="false" customHeight="true" outlineLevel="0" collapsed="false">
      <c r="A1" s="23" t="s">
        <v>128</v>
      </c>
      <c r="B1" s="23"/>
      <c r="C1" s="23"/>
      <c r="D1" s="23"/>
      <c r="E1" s="23"/>
      <c r="F1" s="23"/>
      <c r="G1" s="23"/>
      <c r="H1" s="23"/>
    </row>
    <row r="2" customFormat="false" ht="21.75" hidden="false" customHeight="true" outlineLevel="0" collapsed="false">
      <c r="A2" s="24" t="s">
        <v>129</v>
      </c>
      <c r="B2" s="24"/>
      <c r="C2" s="24"/>
      <c r="D2" s="24"/>
      <c r="E2" s="24"/>
      <c r="F2" s="24"/>
      <c r="G2" s="24"/>
      <c r="H2" s="24"/>
    </row>
    <row r="3" customFormat="false" ht="6" hidden="false" customHeight="true" outlineLevel="0" collapsed="false"/>
    <row r="4" customFormat="false" ht="19.5" hidden="false" customHeight="true" outlineLevel="0" collapsed="false">
      <c r="A4" s="7" t="s">
        <v>130</v>
      </c>
      <c r="B4" s="7"/>
      <c r="C4" s="7"/>
      <c r="D4" s="7"/>
      <c r="E4" s="7"/>
      <c r="F4" s="7"/>
      <c r="G4" s="7"/>
      <c r="H4" s="7"/>
    </row>
    <row r="5" customFormat="false" ht="19.5" hidden="false" customHeight="true" outlineLevel="0" collapsed="false">
      <c r="A5" s="77" t="s">
        <v>131</v>
      </c>
      <c r="B5" s="77" t="s">
        <v>132</v>
      </c>
      <c r="C5" s="77" t="s">
        <v>133</v>
      </c>
      <c r="D5" s="77" t="s">
        <v>134</v>
      </c>
      <c r="E5" s="77" t="s">
        <v>135</v>
      </c>
      <c r="F5" s="77" t="s">
        <v>136</v>
      </c>
      <c r="G5" s="77" t="s">
        <v>102</v>
      </c>
      <c r="H5" s="77" t="s">
        <v>137</v>
      </c>
    </row>
    <row r="6" customFormat="false" ht="19.5" hidden="false" customHeight="true" outlineLevel="0" collapsed="false">
      <c r="A6" s="33" t="n">
        <v>1</v>
      </c>
      <c r="B6" s="96" t="s">
        <v>138</v>
      </c>
      <c r="C6" s="96" t="s">
        <v>139</v>
      </c>
      <c r="D6" s="96" t="s">
        <v>140</v>
      </c>
      <c r="E6" s="97" t="n">
        <v>0</v>
      </c>
      <c r="F6" s="97" t="n">
        <v>25000</v>
      </c>
      <c r="G6" s="96" t="s">
        <v>141</v>
      </c>
      <c r="H6" s="96" t="s">
        <v>142</v>
      </c>
    </row>
    <row r="7" customFormat="false" ht="19.5" hidden="false" customHeight="true" outlineLevel="0" collapsed="false">
      <c r="A7" s="33" t="n">
        <v>2</v>
      </c>
      <c r="B7" s="98" t="s">
        <v>143</v>
      </c>
      <c r="C7" s="98" t="s">
        <v>144</v>
      </c>
      <c r="D7" s="98" t="s">
        <v>145</v>
      </c>
      <c r="E7" s="99" t="n">
        <v>8000</v>
      </c>
      <c r="F7" s="99" t="n">
        <v>0</v>
      </c>
      <c r="G7" s="98" t="s">
        <v>146</v>
      </c>
      <c r="H7" s="98" t="s">
        <v>147</v>
      </c>
    </row>
    <row r="8" customFormat="false" ht="19.5" hidden="false" customHeight="true" outlineLevel="0" collapsed="false">
      <c r="A8" s="33" t="n">
        <v>3</v>
      </c>
      <c r="B8" s="96" t="s">
        <v>148</v>
      </c>
      <c r="C8" s="96" t="s">
        <v>149</v>
      </c>
      <c r="D8" s="96" t="s">
        <v>150</v>
      </c>
      <c r="E8" s="97" t="n">
        <v>15000</v>
      </c>
      <c r="F8" s="97" t="n">
        <v>0</v>
      </c>
      <c r="G8" s="96" t="s">
        <v>141</v>
      </c>
      <c r="H8" s="96" t="s">
        <v>151</v>
      </c>
    </row>
    <row r="9" customFormat="false" ht="19.5" hidden="false" customHeight="true" outlineLevel="0" collapsed="false">
      <c r="A9" s="33" t="n">
        <v>4</v>
      </c>
      <c r="B9" s="98" t="s">
        <v>152</v>
      </c>
      <c r="C9" s="98" t="s">
        <v>139</v>
      </c>
      <c r="D9" s="98" t="s">
        <v>145</v>
      </c>
      <c r="E9" s="99" t="n">
        <v>0</v>
      </c>
      <c r="F9" s="99" t="n">
        <v>30000</v>
      </c>
      <c r="G9" s="98" t="s">
        <v>141</v>
      </c>
      <c r="H9" s="98" t="s">
        <v>153</v>
      </c>
    </row>
    <row r="10" customFormat="false" ht="19.5" hidden="false" customHeight="true" outlineLevel="0" collapsed="false">
      <c r="A10" s="33" t="n">
        <v>5</v>
      </c>
      <c r="B10" s="96" t="s">
        <v>154</v>
      </c>
      <c r="C10" s="96" t="s">
        <v>144</v>
      </c>
      <c r="D10" s="96" t="s">
        <v>155</v>
      </c>
      <c r="E10" s="97" t="n">
        <v>40000</v>
      </c>
      <c r="F10" s="97" t="n">
        <v>0</v>
      </c>
      <c r="G10" s="96" t="s">
        <v>156</v>
      </c>
      <c r="H10" s="96" t="s">
        <v>157</v>
      </c>
    </row>
    <row r="11" customFormat="false" ht="19.5" hidden="false" customHeight="true" outlineLevel="0" collapsed="false">
      <c r="A11" s="33" t="n">
        <v>6</v>
      </c>
      <c r="B11" s="98" t="s">
        <v>158</v>
      </c>
      <c r="C11" s="98" t="s">
        <v>139</v>
      </c>
      <c r="D11" s="98" t="s">
        <v>159</v>
      </c>
      <c r="E11" s="99" t="n">
        <v>0</v>
      </c>
      <c r="F11" s="99" t="n">
        <v>60000</v>
      </c>
      <c r="G11" s="98" t="s">
        <v>160</v>
      </c>
      <c r="H11" s="98" t="s">
        <v>161</v>
      </c>
    </row>
    <row r="12" customFormat="false" ht="19.5" hidden="false" customHeight="true" outlineLevel="0" collapsed="false">
      <c r="A12" s="33" t="n">
        <v>7</v>
      </c>
      <c r="B12" s="96" t="s">
        <v>162</v>
      </c>
      <c r="C12" s="96" t="s">
        <v>144</v>
      </c>
      <c r="D12" s="96" t="s">
        <v>163</v>
      </c>
      <c r="E12" s="97" t="n">
        <v>12000</v>
      </c>
      <c r="F12" s="97" t="n">
        <v>5000</v>
      </c>
      <c r="G12" s="96" t="s">
        <v>160</v>
      </c>
      <c r="H12" s="96" t="s">
        <v>164</v>
      </c>
    </row>
    <row r="13" customFormat="false" ht="19.5" hidden="false" customHeight="true" outlineLevel="0" collapsed="false">
      <c r="A13" s="33" t="n">
        <v>8</v>
      </c>
      <c r="B13" s="98" t="s">
        <v>165</v>
      </c>
      <c r="C13" s="98" t="s">
        <v>139</v>
      </c>
      <c r="D13" s="98" t="s">
        <v>163</v>
      </c>
      <c r="E13" s="99" t="n">
        <v>0</v>
      </c>
      <c r="F13" s="99" t="n">
        <v>45000</v>
      </c>
      <c r="G13" s="98" t="s">
        <v>160</v>
      </c>
      <c r="H13" s="98" t="s">
        <v>166</v>
      </c>
    </row>
    <row r="14" customFormat="false" ht="21.75" hidden="false" customHeight="true" outlineLevel="0" collapsed="false">
      <c r="A14" s="100" t="s">
        <v>167</v>
      </c>
      <c r="B14" s="101" t="s">
        <v>168</v>
      </c>
      <c r="C14" s="101"/>
      <c r="D14" s="101"/>
      <c r="E14" s="102" t="n">
        <f aca="false">SUM(E6:E13)</f>
        <v>75000</v>
      </c>
      <c r="F14" s="102" t="n">
        <f aca="false">SUM(F6:F13)</f>
        <v>165000</v>
      </c>
      <c r="G14" s="103"/>
      <c r="H14" s="103"/>
    </row>
    <row r="15" customFormat="false" ht="7.5" hidden="false" customHeight="true" outlineLevel="0" collapsed="false"/>
    <row r="16" customFormat="false" ht="19.5" hidden="false" customHeight="true" outlineLevel="0" collapsed="false">
      <c r="A16" s="7" t="s">
        <v>169</v>
      </c>
      <c r="B16" s="7"/>
      <c r="C16" s="7"/>
      <c r="D16" s="7"/>
      <c r="E16" s="7"/>
      <c r="F16" s="7"/>
      <c r="G16" s="7"/>
      <c r="H16" s="7"/>
    </row>
    <row r="17" customFormat="false" ht="21.75" hidden="false" customHeight="true" outlineLevel="0" collapsed="false">
      <c r="A17" s="19" t="s">
        <v>170</v>
      </c>
      <c r="B17" s="19"/>
      <c r="C17" s="19"/>
      <c r="D17" s="19"/>
      <c r="E17" s="19"/>
      <c r="F17" s="19"/>
      <c r="G17" s="19"/>
      <c r="H17" s="19"/>
    </row>
    <row r="18" customFormat="false" ht="21.75" hidden="false" customHeight="true" outlineLevel="0" collapsed="false">
      <c r="A18" s="21" t="s">
        <v>171</v>
      </c>
      <c r="B18" s="21"/>
      <c r="C18" s="21"/>
      <c r="D18" s="21"/>
      <c r="E18" s="21"/>
      <c r="F18" s="21"/>
      <c r="G18" s="21"/>
      <c r="H18" s="21"/>
    </row>
    <row r="19" customFormat="false" ht="21.75" hidden="false" customHeight="true" outlineLevel="0" collapsed="false">
      <c r="A19" s="19" t="s">
        <v>172</v>
      </c>
      <c r="B19" s="19"/>
      <c r="C19" s="19"/>
      <c r="D19" s="19"/>
      <c r="E19" s="19"/>
      <c r="F19" s="19"/>
      <c r="G19" s="19"/>
      <c r="H19" s="19"/>
    </row>
    <row r="20" customFormat="false" ht="21.75" hidden="false" customHeight="true" outlineLevel="0" collapsed="false">
      <c r="A20" s="21" t="s">
        <v>173</v>
      </c>
      <c r="B20" s="21"/>
      <c r="C20" s="21"/>
      <c r="D20" s="21"/>
      <c r="E20" s="21"/>
      <c r="F20" s="21"/>
      <c r="G20" s="21"/>
      <c r="H20" s="21"/>
    </row>
    <row r="21" customFormat="false" ht="21.75" hidden="false" customHeight="true" outlineLevel="0" collapsed="false">
      <c r="A21" s="19" t="s">
        <v>174</v>
      </c>
      <c r="B21" s="19"/>
      <c r="C21" s="19"/>
      <c r="D21" s="19"/>
      <c r="E21" s="19"/>
      <c r="F21" s="19"/>
      <c r="G21" s="19"/>
      <c r="H21" s="19"/>
    </row>
  </sheetData>
  <mergeCells count="10">
    <mergeCell ref="A1:H1"/>
    <mergeCell ref="A2:H2"/>
    <mergeCell ref="A4:H4"/>
    <mergeCell ref="B14:D14"/>
    <mergeCell ref="A16:H16"/>
    <mergeCell ref="A17:H17"/>
    <mergeCell ref="A18:H18"/>
    <mergeCell ref="A19:H19"/>
    <mergeCell ref="A20:H20"/>
    <mergeCell ref="A21:H2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2026-04-13T09:04:44Z</dcterms:created>
  <dc:creator>openpyxl</dc:creator>
  <dc:description/>
  <dc:language>en-US</dc:language>
  <cp:lastModifiedBy/>
  <dcterms:modified xsi:type="dcterms:W3CDTF">2026-04-13T09:04:44Z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