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eams" sheetId="1" state="visible" r:id="rId2"/>
    <sheet name="Spiele" sheetId="2" state="visible" r:id="rId3"/>
    <sheet name="Tabelle" sheetId="3" state="visible" r:id="rId4"/>
    <sheet name="Dashboard" sheetId="4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<sst xmlns="http://schemas.openxmlformats.org/spreadsheetml/2006/main" count="437" uniqueCount="211">
  <si>
    <t xml:space="preserve">TURNIERPLAN – TEILNEHMERLISTE</t>
  </si>
  <si>
    <t xml:space="preserve">Team-ID</t>
  </si>
  <si>
    <t xml:space="preserve">Teamname</t>
  </si>
  <si>
    <t xml:space="preserve">Gruppe</t>
  </si>
  <si>
    <t xml:space="preserve">Setzplatz</t>
  </si>
  <si>
    <t xml:space="preserve">Ansprechpartner</t>
  </si>
  <si>
    <t xml:space="preserve">E-Mail / Telefon</t>
  </si>
  <si>
    <t xml:space="preserve">Notizen</t>
  </si>
  <si>
    <t xml:space="preserve">T01</t>
  </si>
  <si>
    <t xml:space="preserve">Blitz FC</t>
  </si>
  <si>
    <t xml:space="preserve">A</t>
  </si>
  <si>
    <t xml:space="preserve">Max Müller</t>
  </si>
  <si>
    <t xml:space="preserve">max@example.com</t>
  </si>
  <si>
    <t xml:space="preserve">T02</t>
  </si>
  <si>
    <t xml:space="preserve">Sturm United</t>
  </si>
  <si>
    <t xml:space="preserve">Anna Schmidt</t>
  </si>
  <si>
    <t xml:space="preserve">anna@example.com</t>
  </si>
  <si>
    <t xml:space="preserve">T03</t>
  </si>
  <si>
    <t xml:space="preserve">FC Adler</t>
  </si>
  <si>
    <t xml:space="preserve">Peter Weber</t>
  </si>
  <si>
    <t xml:space="preserve">peter@example.com</t>
  </si>
  <si>
    <t xml:space="preserve">T04</t>
  </si>
  <si>
    <t xml:space="preserve">Rote Wölfe</t>
  </si>
  <si>
    <t xml:space="preserve">Lisa Meier</t>
  </si>
  <si>
    <t xml:space="preserve">lisa@example.com</t>
  </si>
  <si>
    <t xml:space="preserve">T05</t>
  </si>
  <si>
    <t xml:space="preserve">Blau-Weiß Kickers</t>
  </si>
  <si>
    <t xml:space="preserve">B</t>
  </si>
  <si>
    <t xml:space="preserve">Tom Fischer</t>
  </si>
  <si>
    <t xml:space="preserve">tom@example.com</t>
  </si>
  <si>
    <t xml:space="preserve">T06</t>
  </si>
  <si>
    <t xml:space="preserve">Grün-Gold FC</t>
  </si>
  <si>
    <t xml:space="preserve">Jana Bauer</t>
  </si>
  <si>
    <t xml:space="preserve">jana@example.com</t>
  </si>
  <si>
    <t xml:space="preserve">T07</t>
  </si>
  <si>
    <t xml:space="preserve">TSV Löwen</t>
  </si>
  <si>
    <t xml:space="preserve">Klaus Schäfer</t>
  </si>
  <si>
    <t xml:space="preserve">klaus@example.com</t>
  </si>
  <si>
    <t xml:space="preserve">T08</t>
  </si>
  <si>
    <t xml:space="preserve">SV Drachen</t>
  </si>
  <si>
    <t xml:space="preserve">Sara Koch</t>
  </si>
  <si>
    <t xml:space="preserve">sara@example.com</t>
  </si>
  <si>
    <t xml:space="preserve">T09</t>
  </si>
  <si>
    <t xml:space="preserve">Phönix FC</t>
  </si>
  <si>
    <t xml:space="preserve">C</t>
  </si>
  <si>
    <t xml:space="preserve">Ben Wagner</t>
  </si>
  <si>
    <t xml:space="preserve">ben@example.com</t>
  </si>
  <si>
    <t xml:space="preserve">T10</t>
  </si>
  <si>
    <t xml:space="preserve">Stern Kicker</t>
  </si>
  <si>
    <t xml:space="preserve">Mia Schulz</t>
  </si>
  <si>
    <t xml:space="preserve">mia@example.com</t>
  </si>
  <si>
    <t xml:space="preserve">T11</t>
  </si>
  <si>
    <t xml:space="preserve">Rapid FC</t>
  </si>
  <si>
    <t xml:space="preserve">Lena Richter</t>
  </si>
  <si>
    <t xml:space="preserve">lena@example.com</t>
  </si>
  <si>
    <t xml:space="preserve">T12</t>
  </si>
  <si>
    <t xml:space="preserve">FC Tornado</t>
  </si>
  <si>
    <t xml:space="preserve">Felix Braun</t>
  </si>
  <si>
    <t xml:space="preserve">felix@example.com</t>
  </si>
  <si>
    <t xml:space="preserve">T13</t>
  </si>
  <si>
    <t xml:space="preserve">Atlas United</t>
  </si>
  <si>
    <t xml:space="preserve">D</t>
  </si>
  <si>
    <t xml:space="preserve">Lea Hoffmann</t>
  </si>
  <si>
    <t xml:space="preserve">lea@example.com</t>
  </si>
  <si>
    <t xml:space="preserve">T14</t>
  </si>
  <si>
    <t xml:space="preserve">Dynamo Nord</t>
  </si>
  <si>
    <t xml:space="preserve">Nico Zimmermann</t>
  </si>
  <si>
    <t xml:space="preserve">nico@example.com</t>
  </si>
  <si>
    <t xml:space="preserve">T15</t>
  </si>
  <si>
    <t xml:space="preserve">Viktoria West</t>
  </si>
  <si>
    <t xml:space="preserve">Emma Wolf</t>
  </si>
  <si>
    <t xml:space="preserve">emma@example.com</t>
  </si>
  <si>
    <t xml:space="preserve">T16</t>
  </si>
  <si>
    <t xml:space="preserve">FC Sparta</t>
  </si>
  <si>
    <t xml:space="preserve">Finn Lange</t>
  </si>
  <si>
    <t xml:space="preserve">finn@example.com</t>
  </si>
  <si>
    <t xml:space="preserve">ℹ  Hinweis: Team-IDs werden in Blatt 'Spiele' referenziert. Gruppen A–D bilden die Grundlage für die Gruppenphase.</t>
  </si>
  <si>
    <t xml:space="preserve">SPIELPLAN – ALLE BEGEGNUNGEN UND ERGEBNISSE</t>
  </si>
  <si>
    <t xml:space="preserve">Formeln: Punkte Team A: =WENN(ToreA&gt;ToreB;3;WENN(ToreA=ToreB;1;0))  |  Punkte Team B: =WENN(ToreB&gt;ToreA;3;WENN(ToreB=ToreA;1;0))  |  Sieger: =WENN(ToreA=ToreB;"Unentschieden";WENN(ToreA&gt;ToreB;TeamA;TeamB))</t>
  </si>
  <si>
    <t xml:space="preserve">Spiel-Nr.</t>
  </si>
  <si>
    <t xml:space="preserve">Phase</t>
  </si>
  <si>
    <t xml:space="preserve">Runde</t>
  </si>
  <si>
    <t xml:space="preserve">Datum</t>
  </si>
  <si>
    <t xml:space="preserve">Uhrzeit</t>
  </si>
  <si>
    <t xml:space="preserve">Feld</t>
  </si>
  <si>
    <t xml:space="preserve">Team A</t>
  </si>
  <si>
    <t xml:space="preserve">Team B</t>
  </si>
  <si>
    <t xml:space="preserve">Tore A</t>
  </si>
  <si>
    <t xml:space="preserve">Tore B</t>
  </si>
  <si>
    <t xml:space="preserve">Pkt A</t>
  </si>
  <si>
    <t xml:space="preserve">Pkt B</t>
  </si>
  <si>
    <t xml:space="preserve">Sieger</t>
  </si>
  <si>
    <t xml:space="preserve">Status</t>
  </si>
  <si>
    <t xml:space="preserve">G01</t>
  </si>
  <si>
    <t xml:space="preserve">Gruppe A</t>
  </si>
  <si>
    <t xml:space="preserve">Runde 1</t>
  </si>
  <si>
    <t xml:space="preserve">1</t>
  </si>
  <si>
    <t xml:space="preserve">G02</t>
  </si>
  <si>
    <t xml:space="preserve">Runde 2</t>
  </si>
  <si>
    <t xml:space="preserve">G03</t>
  </si>
  <si>
    <t xml:space="preserve">Runde 3</t>
  </si>
  <si>
    <t xml:space="preserve">G04</t>
  </si>
  <si>
    <t xml:space="preserve">G05</t>
  </si>
  <si>
    <t xml:space="preserve">G06</t>
  </si>
  <si>
    <t xml:space="preserve">G07</t>
  </si>
  <si>
    <t xml:space="preserve">Gruppe B</t>
  </si>
  <si>
    <t xml:space="preserve">G08</t>
  </si>
  <si>
    <t xml:space="preserve">G09</t>
  </si>
  <si>
    <t xml:space="preserve">G10</t>
  </si>
  <si>
    <t xml:space="preserve">G11</t>
  </si>
  <si>
    <t xml:space="preserve">G12</t>
  </si>
  <si>
    <t xml:space="preserve">G13</t>
  </si>
  <si>
    <t xml:space="preserve">Gruppe C</t>
  </si>
  <si>
    <t xml:space="preserve">G14</t>
  </si>
  <si>
    <t xml:space="preserve">G15</t>
  </si>
  <si>
    <t xml:space="preserve">G16</t>
  </si>
  <si>
    <t xml:space="preserve">G17</t>
  </si>
  <si>
    <t xml:space="preserve">G18</t>
  </si>
  <si>
    <t xml:space="preserve">G19</t>
  </si>
  <si>
    <t xml:space="preserve">Gruppe D</t>
  </si>
  <si>
    <t xml:space="preserve">G20</t>
  </si>
  <si>
    <t xml:space="preserve">G21</t>
  </si>
  <si>
    <t xml:space="preserve">G22</t>
  </si>
  <si>
    <t xml:space="preserve">G23</t>
  </si>
  <si>
    <t xml:space="preserve">G24</t>
  </si>
  <si>
    <t xml:space="preserve">HF1</t>
  </si>
  <si>
    <t xml:space="preserve">Halbfinale</t>
  </si>
  <si>
    <t xml:space="preserve">HF</t>
  </si>
  <si>
    <t xml:space="preserve">1. Gr. A</t>
  </si>
  <si>
    <t xml:space="preserve">2. Gr. B</t>
  </si>
  <si>
    <t xml:space="preserve">–</t>
  </si>
  <si>
    <t xml:space="preserve">(nach Gruppenphase)</t>
  </si>
  <si>
    <t xml:space="preserve">Ausstehend</t>
  </si>
  <si>
    <t xml:space="preserve">HF2</t>
  </si>
  <si>
    <t xml:space="preserve">1. Gr. C</t>
  </si>
  <si>
    <t xml:space="preserve">2. Gr. D</t>
  </si>
  <si>
    <t xml:space="preserve">SP3</t>
  </si>
  <si>
    <t xml:space="preserve">Spiel um Platz 3</t>
  </si>
  <si>
    <t xml:space="preserve">Finale</t>
  </si>
  <si>
    <t xml:space="preserve">Verlierer HF1</t>
  </si>
  <si>
    <t xml:space="preserve">Verlierer HF2</t>
  </si>
  <si>
    <t xml:space="preserve">FIN</t>
  </si>
  <si>
    <t xml:space="preserve">Sieger HF1</t>
  </si>
  <si>
    <t xml:space="preserve">Sieger HF2</t>
  </si>
  <si>
    <t xml:space="preserve">🟠 Orange = Eingabefelder (Datum, Uhrzeit, Tore)   |   🟡 Gelb = K.-o.-Runde   |   Pkt A / Pkt B: automatisch berechnet   |   Sieger: automatisch ermittelt</t>
  </si>
  <si>
    <t xml:space="preserve">GRUPPENRANGLISTEN – AUTOMATISCHE AUSWERTUNG</t>
  </si>
  <si>
    <t xml:space="preserve">  GRUPPE A</t>
  </si>
  <si>
    <t xml:space="preserve">Pl.</t>
  </si>
  <si>
    <t xml:space="preserve">Team</t>
  </si>
  <si>
    <t xml:space="preserve">Sp.</t>
  </si>
  <si>
    <t xml:space="preserve">S</t>
  </si>
  <si>
    <t xml:space="preserve">U</t>
  </si>
  <si>
    <t xml:space="preserve">N</t>
  </si>
  <si>
    <t xml:space="preserve">Tore+</t>
  </si>
  <si>
    <t xml:space="preserve">Tore-</t>
  </si>
  <si>
    <t xml:space="preserve">Diff.</t>
  </si>
  <si>
    <t xml:space="preserve">Punkte</t>
  </si>
  <si>
    <t xml:space="preserve">Notiz</t>
  </si>
  <si>
    <t xml:space="preserve">→ Aufstieg</t>
  </si>
  <si>
    <t xml:space="preserve">  GRUPPE B</t>
  </si>
  <si>
    <t xml:space="preserve">  GRUPPE C</t>
  </si>
  <si>
    <t xml:space="preserve">  GRUPPE D</t>
  </si>
  <si>
    <t xml:space="preserve">TURNIERPLAN – DASHBOARD &amp; SPIELPLAN-RECHNER</t>
  </si>
  <si>
    <t xml:space="preserve">Teams gesamt</t>
  </si>
  <si>
    <t xml:space="preserve">Gruppenspiele</t>
  </si>
  <si>
    <t xml:space="preserve">K.-o.-Spiele</t>
  </si>
  <si>
    <t xml:space="preserve">Spiele gesamt</t>
  </si>
  <si>
    <t xml:space="preserve">  SPIELPLAN-RECHNER  (Eingaben in orangen Feldern)</t>
  </si>
  <si>
    <t xml:space="preserve">Parameter</t>
  </si>
  <si>
    <t xml:space="preserve">Wert</t>
  </si>
  <si>
    <t xml:space="preserve">Turniermodus</t>
  </si>
  <si>
    <t xml:space="preserve">Formel</t>
  </si>
  <si>
    <t xml:space="preserve">Anzahl Teams (n)</t>
  </si>
  <si>
    <t xml:space="preserve">Anzahl Gruppen</t>
  </si>
  <si>
    <t xml:space="preserve">Modus</t>
  </si>
  <si>
    <t xml:space="preserve">Runden (grob)</t>
  </si>
  <si>
    <t xml:space="preserve">Liga</t>
  </si>
  <si>
    <t xml:space="preserve">n(n-1)/2</t>
  </si>
  <si>
    <t xml:space="preserve">K.-o.</t>
  </si>
  <si>
    <t xml:space="preserve">n - 1</t>
  </si>
  <si>
    <t xml:space="preserve">Gruppenphase</t>
  </si>
  <si>
    <t xml:space="preserve">(n/g)×(n/g-1)/2 × g</t>
  </si>
  <si>
    <t xml:space="preserve">K.-o.-Finale</t>
  </si>
  <si>
    <t xml:space="preserve">1–3</t>
  </si>
  <si>
    <t xml:space="preserve">Gruppen - 1</t>
  </si>
  <si>
    <t xml:space="preserve">  MODUSWAHL – ENTSCHEIDUNGSHILFE</t>
  </si>
  <si>
    <t xml:space="preserve">Geeignet für</t>
  </si>
  <si>
    <t xml:space="preserve">Vorteile</t>
  </si>
  <si>
    <t xml:space="preserve">Empfehlung</t>
  </si>
  <si>
    <t xml:space="preserve">Liga / Jeder-gegen-jeden</t>
  </si>
  <si>
    <t xml:space="preserve">4 – 10 Teams</t>
  </si>
  <si>
    <t xml:space="preserve">Sehr fair; jedes Team spielt gegen jedes andere</t>
  </si>
  <si>
    <t xml:space="preserve">Viele Spiele; hoher Zeitbedarf</t>
  </si>
  <si>
    <t xml:space="preserve">Kleines Feld</t>
  </si>
  <si>
    <t xml:space="preserve">K.-o.-System</t>
  </si>
  <si>
    <t xml:space="preserve">8, 16 oder 32 Teams</t>
  </si>
  <si>
    <t xml:space="preserve">Schnell, klar, publikumswirksam</t>
  </si>
  <si>
    <t xml:space="preserve">Ein Verlust = Ausscheiden; weniger fair</t>
  </si>
  <si>
    <t xml:space="preserve">Knappes Zeitfenster</t>
  </si>
  <si>
    <t xml:space="preserve">Gruppenphase + Finalrunde</t>
  </si>
  <si>
    <t xml:space="preserve">8 – 24 Teams</t>
  </si>
  <si>
    <t xml:space="preserve">Guter Mittelweg aus Fairness und Dynamik</t>
  </si>
  <si>
    <t xml:space="preserve">Aufwendiger in Aufbau und Auswertung</t>
  </si>
  <si>
    <t xml:space="preserve">Universell empfohlen</t>
  </si>
  <si>
    <t xml:space="preserve">  HÄUFIGE FEHLER – CHECKLISTE</t>
  </si>
  <si>
    <t xml:space="preserve">✗  Alle Daten in einem Blatt → wird unübersichtlich bei Änderungen</t>
  </si>
  <si>
    <t xml:space="preserve">✗  Keine Team-IDs → arbeiten Sie mit eindeutigen Kennungen (T01, T02 …)</t>
  </si>
  <si>
    <t xml:space="preserve">✗  Ungerade Teamzahl ignoriert → Freilos einplanen</t>
  </si>
  <si>
    <t xml:space="preserve">✗  Punkte- und Tordifferenz nicht getrennt → Fehler in der Rangliste</t>
  </si>
  <si>
    <t xml:space="preserve">✗  Kein Zeitpuffer → Wechsel, Verspätungen und Ergebnisaufnahme einrechnen</t>
  </si>
  <si>
    <t xml:space="preserve">Praxisregel: Wenig Zeit → K.-o.   |   Maximale Fairness → Liga   |   Bester Kompromiss → Gruppenphase mit Finalrunde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</si>
</sst>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dd\.mm\.yyyy"/>
    <numFmt numFmtId="166" formatCode="0"/>
    <numFmt numFmtId="167" formatCode="General"/>
    <numFmt numFmtId="168" formatCode="0.0"/>
  </numFmts>
  <fonts count="30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FFFFFF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sz val="10"/>
      <color rgb="FF000000"/>
      <name val="Arial"/>
      <family val="0"/>
      <charset val="1"/>
    </font>
    <font>
      <i val="true"/>
      <sz val="9"/>
      <color rgb="FF7F6000"/>
      <name val="Arial"/>
      <family val="0"/>
      <charset val="1"/>
    </font>
    <font>
      <i val="true"/>
      <sz val="8"/>
      <color rgb="FFFFFFFF"/>
      <name val="Arial"/>
      <family val="0"/>
      <charset val="1"/>
    </font>
    <font>
      <b val="true"/>
      <sz val="10"/>
      <color rgb="FF2E5FA3"/>
      <name val="Arial"/>
      <family val="0"/>
      <charset val="1"/>
    </font>
    <font>
      <b val="true"/>
      <sz val="10"/>
      <color rgb="FF000000"/>
      <name val="Arial"/>
      <family val="0"/>
      <charset val="1"/>
    </font>
    <font>
      <b val="true"/>
      <sz val="10"/>
      <color rgb="FF375623"/>
      <name val="Arial"/>
      <family val="0"/>
      <charset val="1"/>
    </font>
    <font>
      <i val="true"/>
      <sz val="9"/>
      <color rgb="FF808080"/>
      <name val="Arial"/>
      <family val="0"/>
      <charset val="1"/>
    </font>
    <font>
      <b val="true"/>
      <sz val="10"/>
      <color rgb="FF808080"/>
      <name val="Arial"/>
      <family val="0"/>
      <charset val="1"/>
    </font>
    <font>
      <i val="true"/>
      <sz val="10"/>
      <color rgb="FF2E5FA3"/>
      <name val="Arial"/>
      <family val="0"/>
      <charset val="1"/>
    </font>
    <font>
      <i val="true"/>
      <sz val="8"/>
      <color rgb="FFC55A11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i val="true"/>
      <sz val="10"/>
      <color rgb="FF808080"/>
      <name val="Arial"/>
      <family val="0"/>
      <charset val="1"/>
    </font>
    <font>
      <b val="true"/>
      <i val="true"/>
      <sz val="10"/>
      <color rgb="FF2E5FA3"/>
      <name val="Arial"/>
      <family val="0"/>
      <charset val="1"/>
    </font>
    <font>
      <b val="true"/>
      <sz val="16"/>
      <color rgb="FFFFFFFF"/>
      <name val="Arial"/>
      <family val="0"/>
      <charset val="1"/>
    </font>
    <font>
      <b val="true"/>
      <sz val="18"/>
      <color rgb="FF1F3864"/>
      <name val="Arial"/>
      <family val="0"/>
      <charset val="1"/>
    </font>
    <font>
      <b val="true"/>
      <sz val="18"/>
      <color rgb="FFBF8F00"/>
      <name val="Arial"/>
      <family val="0"/>
      <charset val="1"/>
    </font>
    <font>
      <b val="true"/>
      <sz val="18"/>
      <color rgb="FF375623"/>
      <name val="Arial"/>
      <family val="0"/>
      <charset val="1"/>
    </font>
    <font>
      <b val="true"/>
      <sz val="12"/>
      <color rgb="FFC55A11"/>
      <name val="Arial"/>
      <family val="0"/>
      <charset val="1"/>
    </font>
    <font>
      <b val="true"/>
      <sz val="12"/>
      <color rgb="FF2E5FA3"/>
      <name val="Arial"/>
      <family val="0"/>
      <charset val="1"/>
    </font>
    <font>
      <sz val="10"/>
      <name val="Arial"/>
      <family val="0"/>
      <charset val="1"/>
    </font>
    <font>
      <b val="true"/>
      <sz val="9"/>
      <color rgb="FF2E5FA3"/>
      <name val="Arial"/>
      <family val="0"/>
      <charset val="1"/>
    </font>
    <font>
      <sz val="9"/>
      <color rgb="FF000000"/>
      <name val="Arial"/>
      <family val="0"/>
      <charset val="1"/>
    </font>
    <font>
      <sz val="9"/>
      <color rgb="FFC00000"/>
      <name val="Arial"/>
      <family val="0"/>
      <charset val="1"/>
    </font>
    <font>
      <b val="true"/>
      <i val="true"/>
      <sz val="10"/>
      <color rgb="FF1F3864"/>
      <name val="Arial"/>
      <family val="0"/>
      <charset val="1"/>
    </font>
  </fonts>
  <fills count="14">
    <fill>
      <patternFill patternType="none"/>
    </fill>
    <fill>
      <patternFill patternType="gray125"/>
    </fill>
    <fill>
      <patternFill patternType="solid">
        <fgColor rgb="FF1F3864"/>
        <bgColor rgb="FF333399"/>
      </patternFill>
    </fill>
    <fill>
      <patternFill patternType="solid">
        <fgColor rgb="FF2E5FA3"/>
        <bgColor rgb="FF2E75B6"/>
      </patternFill>
    </fill>
    <fill>
      <patternFill patternType="solid">
        <fgColor rgb="FFFFFFFF"/>
        <bgColor rgb="FFF2F2F2"/>
      </patternFill>
    </fill>
    <fill>
      <patternFill patternType="solid">
        <fgColor rgb="FFD6E4F0"/>
        <bgColor rgb="FFE2EFDA"/>
      </patternFill>
    </fill>
    <fill>
      <patternFill patternType="solid">
        <fgColor rgb="FFFFF2CC"/>
        <bgColor rgb="FFFCE4D6"/>
      </patternFill>
    </fill>
    <fill>
      <patternFill patternType="solid">
        <fgColor rgb="FFFCE4D6"/>
        <bgColor rgb="FFFFF2CC"/>
      </patternFill>
    </fill>
    <fill>
      <patternFill patternType="solid">
        <fgColor rgb="FFE2EFDA"/>
        <bgColor rgb="FFF2F2F2"/>
      </patternFill>
    </fill>
    <fill>
      <patternFill patternType="solid">
        <fgColor rgb="FF2E75B6"/>
        <bgColor rgb="FF2E5FA3"/>
      </patternFill>
    </fill>
    <fill>
      <patternFill patternType="solid">
        <fgColor rgb="FFEBF3FB"/>
        <bgColor rgb="FFF2F2F2"/>
      </patternFill>
    </fill>
    <fill>
      <patternFill patternType="solid">
        <fgColor rgb="FFBF8F00"/>
        <bgColor rgb="FFC55A11"/>
      </patternFill>
    </fill>
    <fill>
      <patternFill patternType="solid">
        <fgColor rgb="FFF2F2F2"/>
        <bgColor rgb="FFEBF3FB"/>
      </patternFill>
    </fill>
    <fill>
      <patternFill patternType="solid">
        <fgColor rgb="FFC00000"/>
        <bgColor rgb="FF800000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 diagonalUp="false" diagonalDown="false">
      <left style="thin">
        <color rgb="FFBFBFBF"/>
      </left>
      <right/>
      <top style="thin">
        <color rgb="FFBFBFBF"/>
      </top>
      <bottom style="thin">
        <color rgb="FFBFBFB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4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5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6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3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9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6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4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10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8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5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2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6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6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3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7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6" fillId="3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9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8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8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6" fillId="8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1" fillId="8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8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8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" fillId="1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1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6" fillId="1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1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1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6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4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4" fillId="1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9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3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9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11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20" fillId="5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20" fillId="1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21" fillId="6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22" fillId="8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9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" fillId="12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3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24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25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4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24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25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5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24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25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6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6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7" fillId="4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6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7" fillId="5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6" fillId="8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7" fillId="8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6" fillId="13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8" fillId="12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9" fillId="5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C0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7F6000"/>
      <rgbColor rgb="FF800080"/>
      <rgbColor rgb="FF008080"/>
      <rgbColor rgb="FFBFBFBF"/>
      <rgbColor rgb="FF808080"/>
      <rgbColor rgb="FF9999FF"/>
      <rgbColor rgb="FF993366"/>
      <rgbColor rgb="FFFFF2CC"/>
      <rgbColor rgb="FFEBF3FB"/>
      <rgbColor rgb="FF660066"/>
      <rgbColor rgb="FFFF8080"/>
      <rgbColor rgb="FF2E5FA3"/>
      <rgbColor rgb="FFD6E4F0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2F2F2"/>
      <rgbColor rgb="FFE2EFDA"/>
      <rgbColor rgb="FFFFFF99"/>
      <rgbColor rgb="FF99CCFF"/>
      <rgbColor rgb="FFFF99CC"/>
      <rgbColor rgb="FFCC99FF"/>
      <rgbColor rgb="FFFCE4D6"/>
      <rgbColor rgb="FF2E75B6"/>
      <rgbColor rgb="FF33CCCC"/>
      <rgbColor rgb="FF99CC00"/>
      <rgbColor rgb="FFFFCC00"/>
      <rgbColor rgb="FFBF8F00"/>
      <rgbColor rgb="FFC55A11"/>
      <rgbColor rgb="FF666699"/>
      <rgbColor rgb="FF969696"/>
      <rgbColor rgb="FF1F3864"/>
      <rgbColor rgb="FF339966"/>
      <rgbColor rgb="FF003300"/>
      <rgbColor rgb="FF333300"/>
      <rgbColor rgb="FF993300"/>
      <rgbColor rgb="FF993366"/>
      <rgbColor rgb="FF333399"/>
      <rgbColor rgb="FF37562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2E5FA3"/>
    <pageSetUpPr fitToPage="false"/>
  </sheetPr>
  <dimension ref="A1:G20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2" topLeftCell="A3" activePane="bottomLeft" state="frozen"/>
      <selection pane="topLeft" activeCell="A1" activeCellId="0" sqref="A1"/>
      <selection pane="bottom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10"/>
    <col collapsed="false" customWidth="true" hidden="false" outlineLevel="0" max="2" min="2" style="0" width="22"/>
    <col collapsed="false" customWidth="true" hidden="false" outlineLevel="0" max="4" min="3" style="0" width="12"/>
    <col collapsed="false" customWidth="true" hidden="false" outlineLevel="0" max="5" min="5" style="0" width="22"/>
    <col collapsed="false" customWidth="true" hidden="false" outlineLevel="0" max="7" min="6" style="0" width="26"/>
  </cols>
  <sheetData>
    <row r="1" customFormat="false" ht="31.5" hidden="false" customHeight="true" outlineLevel="0" collapsed="false">
      <c r="A1" s="1" t="s">
        <v>0</v>
      </c>
      <c r="B1" s="1"/>
      <c r="C1" s="1"/>
      <c r="D1" s="1"/>
      <c r="E1" s="1"/>
      <c r="F1" s="1"/>
      <c r="G1" s="1"/>
    </row>
    <row r="2" customFormat="false" ht="19.5" hidden="false" customHeight="true" outlineLevel="0" collapsed="false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</row>
    <row r="3" customFormat="false" ht="18" hidden="false" customHeight="true" outlineLevel="0" collapsed="false">
      <c r="A3" s="3" t="s">
        <v>8</v>
      </c>
      <c r="B3" s="4" t="s">
        <v>9</v>
      </c>
      <c r="C3" s="3" t="s">
        <v>10</v>
      </c>
      <c r="D3" s="3" t="n">
        <v>1</v>
      </c>
      <c r="E3" s="4" t="s">
        <v>11</v>
      </c>
      <c r="F3" s="4" t="s">
        <v>12</v>
      </c>
      <c r="G3" s="4"/>
    </row>
    <row r="4" customFormat="false" ht="18" hidden="false" customHeight="true" outlineLevel="0" collapsed="false">
      <c r="A4" s="5" t="s">
        <v>13</v>
      </c>
      <c r="B4" s="6" t="s">
        <v>14</v>
      </c>
      <c r="C4" s="5" t="s">
        <v>10</v>
      </c>
      <c r="D4" s="5" t="n">
        <v>2</v>
      </c>
      <c r="E4" s="6" t="s">
        <v>15</v>
      </c>
      <c r="F4" s="6" t="s">
        <v>16</v>
      </c>
      <c r="G4" s="6"/>
    </row>
    <row r="5" customFormat="false" ht="18" hidden="false" customHeight="true" outlineLevel="0" collapsed="false">
      <c r="A5" s="3" t="s">
        <v>17</v>
      </c>
      <c r="B5" s="4" t="s">
        <v>18</v>
      </c>
      <c r="C5" s="3" t="s">
        <v>10</v>
      </c>
      <c r="D5" s="3" t="n">
        <v>3</v>
      </c>
      <c r="E5" s="4" t="s">
        <v>19</v>
      </c>
      <c r="F5" s="4" t="s">
        <v>20</v>
      </c>
      <c r="G5" s="4"/>
    </row>
    <row r="6" customFormat="false" ht="18" hidden="false" customHeight="true" outlineLevel="0" collapsed="false">
      <c r="A6" s="5" t="s">
        <v>21</v>
      </c>
      <c r="B6" s="6" t="s">
        <v>22</v>
      </c>
      <c r="C6" s="5" t="s">
        <v>10</v>
      </c>
      <c r="D6" s="5" t="n">
        <v>4</v>
      </c>
      <c r="E6" s="6" t="s">
        <v>23</v>
      </c>
      <c r="F6" s="6" t="s">
        <v>24</v>
      </c>
      <c r="G6" s="6"/>
    </row>
    <row r="7" customFormat="false" ht="18" hidden="false" customHeight="true" outlineLevel="0" collapsed="false">
      <c r="A7" s="3" t="s">
        <v>25</v>
      </c>
      <c r="B7" s="4" t="s">
        <v>26</v>
      </c>
      <c r="C7" s="3" t="s">
        <v>27</v>
      </c>
      <c r="D7" s="3" t="n">
        <v>1</v>
      </c>
      <c r="E7" s="4" t="s">
        <v>28</v>
      </c>
      <c r="F7" s="4" t="s">
        <v>29</v>
      </c>
      <c r="G7" s="4"/>
    </row>
    <row r="8" customFormat="false" ht="18" hidden="false" customHeight="true" outlineLevel="0" collapsed="false">
      <c r="A8" s="5" t="s">
        <v>30</v>
      </c>
      <c r="B8" s="6" t="s">
        <v>31</v>
      </c>
      <c r="C8" s="5" t="s">
        <v>27</v>
      </c>
      <c r="D8" s="5" t="n">
        <v>2</v>
      </c>
      <c r="E8" s="6" t="s">
        <v>32</v>
      </c>
      <c r="F8" s="6" t="s">
        <v>33</v>
      </c>
      <c r="G8" s="6"/>
    </row>
    <row r="9" customFormat="false" ht="18" hidden="false" customHeight="true" outlineLevel="0" collapsed="false">
      <c r="A9" s="3" t="s">
        <v>34</v>
      </c>
      <c r="B9" s="4" t="s">
        <v>35</v>
      </c>
      <c r="C9" s="3" t="s">
        <v>27</v>
      </c>
      <c r="D9" s="3" t="n">
        <v>3</v>
      </c>
      <c r="E9" s="4" t="s">
        <v>36</v>
      </c>
      <c r="F9" s="4" t="s">
        <v>37</v>
      </c>
      <c r="G9" s="4"/>
    </row>
    <row r="10" customFormat="false" ht="18" hidden="false" customHeight="true" outlineLevel="0" collapsed="false">
      <c r="A10" s="5" t="s">
        <v>38</v>
      </c>
      <c r="B10" s="6" t="s">
        <v>39</v>
      </c>
      <c r="C10" s="5" t="s">
        <v>27</v>
      </c>
      <c r="D10" s="5" t="n">
        <v>4</v>
      </c>
      <c r="E10" s="6" t="s">
        <v>40</v>
      </c>
      <c r="F10" s="6" t="s">
        <v>41</v>
      </c>
      <c r="G10" s="6"/>
    </row>
    <row r="11" customFormat="false" ht="18" hidden="false" customHeight="true" outlineLevel="0" collapsed="false">
      <c r="A11" s="3" t="s">
        <v>42</v>
      </c>
      <c r="B11" s="4" t="s">
        <v>43</v>
      </c>
      <c r="C11" s="3" t="s">
        <v>44</v>
      </c>
      <c r="D11" s="3" t="n">
        <v>1</v>
      </c>
      <c r="E11" s="4" t="s">
        <v>45</v>
      </c>
      <c r="F11" s="4" t="s">
        <v>46</v>
      </c>
      <c r="G11" s="4"/>
    </row>
    <row r="12" customFormat="false" ht="18" hidden="false" customHeight="true" outlineLevel="0" collapsed="false">
      <c r="A12" s="5" t="s">
        <v>47</v>
      </c>
      <c r="B12" s="6" t="s">
        <v>48</v>
      </c>
      <c r="C12" s="5" t="s">
        <v>44</v>
      </c>
      <c r="D12" s="5" t="n">
        <v>2</v>
      </c>
      <c r="E12" s="6" t="s">
        <v>49</v>
      </c>
      <c r="F12" s="6" t="s">
        <v>50</v>
      </c>
      <c r="G12" s="6"/>
    </row>
    <row r="13" customFormat="false" ht="18" hidden="false" customHeight="true" outlineLevel="0" collapsed="false">
      <c r="A13" s="3" t="s">
        <v>51</v>
      </c>
      <c r="B13" s="4" t="s">
        <v>52</v>
      </c>
      <c r="C13" s="3" t="s">
        <v>44</v>
      </c>
      <c r="D13" s="3" t="n">
        <v>3</v>
      </c>
      <c r="E13" s="4" t="s">
        <v>53</v>
      </c>
      <c r="F13" s="4" t="s">
        <v>54</v>
      </c>
      <c r="G13" s="4"/>
    </row>
    <row r="14" customFormat="false" ht="18" hidden="false" customHeight="true" outlineLevel="0" collapsed="false">
      <c r="A14" s="5" t="s">
        <v>55</v>
      </c>
      <c r="B14" s="6" t="s">
        <v>56</v>
      </c>
      <c r="C14" s="5" t="s">
        <v>44</v>
      </c>
      <c r="D14" s="5" t="n">
        <v>4</v>
      </c>
      <c r="E14" s="6" t="s">
        <v>57</v>
      </c>
      <c r="F14" s="6" t="s">
        <v>58</v>
      </c>
      <c r="G14" s="6"/>
    </row>
    <row r="15" customFormat="false" ht="18" hidden="false" customHeight="true" outlineLevel="0" collapsed="false">
      <c r="A15" s="3" t="s">
        <v>59</v>
      </c>
      <c r="B15" s="4" t="s">
        <v>60</v>
      </c>
      <c r="C15" s="3" t="s">
        <v>61</v>
      </c>
      <c r="D15" s="3" t="n">
        <v>1</v>
      </c>
      <c r="E15" s="4" t="s">
        <v>62</v>
      </c>
      <c r="F15" s="4" t="s">
        <v>63</v>
      </c>
      <c r="G15" s="4"/>
    </row>
    <row r="16" customFormat="false" ht="18" hidden="false" customHeight="true" outlineLevel="0" collapsed="false">
      <c r="A16" s="5" t="s">
        <v>64</v>
      </c>
      <c r="B16" s="6" t="s">
        <v>65</v>
      </c>
      <c r="C16" s="5" t="s">
        <v>61</v>
      </c>
      <c r="D16" s="5" t="n">
        <v>2</v>
      </c>
      <c r="E16" s="6" t="s">
        <v>66</v>
      </c>
      <c r="F16" s="6" t="s">
        <v>67</v>
      </c>
      <c r="G16" s="6"/>
    </row>
    <row r="17" customFormat="false" ht="18" hidden="false" customHeight="true" outlineLevel="0" collapsed="false">
      <c r="A17" s="3" t="s">
        <v>68</v>
      </c>
      <c r="B17" s="4" t="s">
        <v>69</v>
      </c>
      <c r="C17" s="3" t="s">
        <v>61</v>
      </c>
      <c r="D17" s="3" t="n">
        <v>3</v>
      </c>
      <c r="E17" s="4" t="s">
        <v>70</v>
      </c>
      <c r="F17" s="4" t="s">
        <v>71</v>
      </c>
      <c r="G17" s="4"/>
    </row>
    <row r="18" customFormat="false" ht="18" hidden="false" customHeight="true" outlineLevel="0" collapsed="false">
      <c r="A18" s="5" t="s">
        <v>72</v>
      </c>
      <c r="B18" s="6" t="s">
        <v>73</v>
      </c>
      <c r="C18" s="5" t="s">
        <v>61</v>
      </c>
      <c r="D18" s="5" t="n">
        <v>4</v>
      </c>
      <c r="E18" s="6" t="s">
        <v>74</v>
      </c>
      <c r="F18" s="6" t="s">
        <v>75</v>
      </c>
      <c r="G18" s="6"/>
    </row>
    <row r="20" customFormat="false" ht="30" hidden="false" customHeight="true" outlineLevel="0" collapsed="false">
      <c r="A20" s="7" t="s">
        <v>76</v>
      </c>
      <c r="B20" s="7"/>
      <c r="C20" s="7"/>
      <c r="D20" s="7"/>
      <c r="E20" s="7"/>
      <c r="F20" s="7"/>
      <c r="G20" s="7"/>
    </row>
  </sheetData>
  <mergeCells count="2">
    <mergeCell ref="A1:G1"/>
    <mergeCell ref="A20:G20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C55A11"/>
    <pageSetUpPr fitToPage="false"/>
  </sheetPr>
  <dimension ref="A1:N33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3" topLeftCell="A4" activePane="bottomLeft" state="frozen"/>
      <selection pane="topLeft" activeCell="A1" activeCellId="0" sqref="A1"/>
      <selection pane="bottom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10"/>
    <col collapsed="false" customWidth="true" hidden="false" outlineLevel="0" max="2" min="2" style="0" width="14"/>
    <col collapsed="false" customWidth="true" hidden="false" outlineLevel="0" max="3" min="3" style="0" width="10"/>
    <col collapsed="false" customWidth="true" hidden="false" outlineLevel="0" max="4" min="4" style="0" width="13"/>
    <col collapsed="false" customWidth="true" hidden="false" outlineLevel="0" max="5" min="5" style="0" width="10"/>
    <col collapsed="false" customWidth="true" hidden="false" outlineLevel="0" max="6" min="6" style="0" width="8"/>
    <col collapsed="false" customWidth="true" hidden="false" outlineLevel="0" max="8" min="7" style="0" width="18"/>
    <col collapsed="false" customWidth="true" hidden="false" outlineLevel="0" max="12" min="9" style="0" width="8"/>
    <col collapsed="false" customWidth="true" hidden="false" outlineLevel="0" max="13" min="13" style="0" width="20"/>
    <col collapsed="false" customWidth="true" hidden="false" outlineLevel="0" max="14" min="14" style="0" width="14"/>
  </cols>
  <sheetData>
    <row r="1" customFormat="false" ht="31.5" hidden="false" customHeight="true" outlineLevel="0" collapsed="false">
      <c r="A1" s="1" t="s">
        <v>77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customFormat="false" ht="24" hidden="false" customHeight="true" outlineLevel="0" collapsed="false">
      <c r="A2" s="8" t="s">
        <v>78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</row>
    <row r="3" customFormat="false" ht="21.75" hidden="false" customHeight="true" outlineLevel="0" collapsed="false">
      <c r="A3" s="2" t="s">
        <v>79</v>
      </c>
      <c r="B3" s="2" t="s">
        <v>80</v>
      </c>
      <c r="C3" s="2" t="s">
        <v>81</v>
      </c>
      <c r="D3" s="2" t="s">
        <v>82</v>
      </c>
      <c r="E3" s="2" t="s">
        <v>83</v>
      </c>
      <c r="F3" s="2" t="s">
        <v>84</v>
      </c>
      <c r="G3" s="2" t="s">
        <v>85</v>
      </c>
      <c r="H3" s="2" t="s">
        <v>86</v>
      </c>
      <c r="I3" s="2" t="s">
        <v>87</v>
      </c>
      <c r="J3" s="2" t="s">
        <v>88</v>
      </c>
      <c r="K3" s="2" t="s">
        <v>89</v>
      </c>
      <c r="L3" s="2" t="s">
        <v>90</v>
      </c>
      <c r="M3" s="2" t="s">
        <v>91</v>
      </c>
      <c r="N3" s="2" t="s">
        <v>92</v>
      </c>
    </row>
    <row r="4" customFormat="false" ht="18" hidden="false" customHeight="true" outlineLevel="0" collapsed="false">
      <c r="A4" s="9" t="s">
        <v>93</v>
      </c>
      <c r="B4" s="3" t="s">
        <v>94</v>
      </c>
      <c r="C4" s="3" t="s">
        <v>95</v>
      </c>
      <c r="D4" s="10"/>
      <c r="E4" s="11"/>
      <c r="F4" s="3" t="s">
        <v>96</v>
      </c>
      <c r="G4" s="12" t="s">
        <v>9</v>
      </c>
      <c r="H4" s="12" t="s">
        <v>14</v>
      </c>
      <c r="I4" s="13"/>
      <c r="J4" s="13"/>
      <c r="K4" s="14" t="str">
        <f aca="false">IF(AND(I4="",J4=""),"",IF(I4&gt;J4,3,IF(I4=J4,1,0)))</f>
        <v/>
      </c>
      <c r="L4" s="14" t="str">
        <f aca="false">IF(AND(I4="",J4=""),"",IF(J4&gt;I4,3,IF(J4=I4,1,0)))</f>
        <v/>
      </c>
      <c r="M4" s="9" t="str">
        <f aca="false">IF(AND(I4="",J4=""),"",IF(I4=J4,"Unentschieden",IF(I4&gt;J4,G4,H4)))</f>
        <v/>
      </c>
      <c r="N4" s="15" t="str">
        <f aca="false">IF(AND(I4="",J4=""),"Ausstehend","Gespielt")</f>
        <v>Ausstehend</v>
      </c>
    </row>
    <row r="5" customFormat="false" ht="18" hidden="false" customHeight="true" outlineLevel="0" collapsed="false">
      <c r="A5" s="16" t="s">
        <v>97</v>
      </c>
      <c r="B5" s="5" t="s">
        <v>94</v>
      </c>
      <c r="C5" s="5" t="s">
        <v>98</v>
      </c>
      <c r="D5" s="10"/>
      <c r="E5" s="11"/>
      <c r="F5" s="5" t="s">
        <v>96</v>
      </c>
      <c r="G5" s="17" t="s">
        <v>9</v>
      </c>
      <c r="H5" s="17" t="s">
        <v>18</v>
      </c>
      <c r="I5" s="13"/>
      <c r="J5" s="13"/>
      <c r="K5" s="14" t="str">
        <f aca="false">IF(AND(I5="",J5=""),"",IF(I5&gt;J5,3,IF(I5=J5,1,0)))</f>
        <v/>
      </c>
      <c r="L5" s="14" t="str">
        <f aca="false">IF(AND(I5="",J5=""),"",IF(J5&gt;I5,3,IF(J5=I5,1,0)))</f>
        <v/>
      </c>
      <c r="M5" s="16" t="str">
        <f aca="false">IF(AND(I5="",J5=""),"",IF(I5=J5,"Unentschieden",IF(I5&gt;J5,G5,H5)))</f>
        <v/>
      </c>
      <c r="N5" s="18" t="str">
        <f aca="false">IF(AND(I5="",J5=""),"Ausstehend","Gespielt")</f>
        <v>Ausstehend</v>
      </c>
    </row>
    <row r="6" customFormat="false" ht="18" hidden="false" customHeight="true" outlineLevel="0" collapsed="false">
      <c r="A6" s="9" t="s">
        <v>99</v>
      </c>
      <c r="B6" s="3" t="s">
        <v>94</v>
      </c>
      <c r="C6" s="3" t="s">
        <v>100</v>
      </c>
      <c r="D6" s="10"/>
      <c r="E6" s="11"/>
      <c r="F6" s="3" t="s">
        <v>96</v>
      </c>
      <c r="G6" s="12" t="s">
        <v>9</v>
      </c>
      <c r="H6" s="12" t="s">
        <v>22</v>
      </c>
      <c r="I6" s="13"/>
      <c r="J6" s="13"/>
      <c r="K6" s="14" t="str">
        <f aca="false">IF(AND(I6="",J6=""),"",IF(I6&gt;J6,3,IF(I6=J6,1,0)))</f>
        <v/>
      </c>
      <c r="L6" s="14" t="str">
        <f aca="false">IF(AND(I6="",J6=""),"",IF(J6&gt;I6,3,IF(J6=I6,1,0)))</f>
        <v/>
      </c>
      <c r="M6" s="9" t="str">
        <f aca="false">IF(AND(I6="",J6=""),"",IF(I6=J6,"Unentschieden",IF(I6&gt;J6,G6,H6)))</f>
        <v/>
      </c>
      <c r="N6" s="15" t="str">
        <f aca="false">IF(AND(I6="",J6=""),"Ausstehend","Gespielt")</f>
        <v>Ausstehend</v>
      </c>
    </row>
    <row r="7" customFormat="false" ht="18" hidden="false" customHeight="true" outlineLevel="0" collapsed="false">
      <c r="A7" s="16" t="s">
        <v>101</v>
      </c>
      <c r="B7" s="5" t="s">
        <v>94</v>
      </c>
      <c r="C7" s="5" t="s">
        <v>95</v>
      </c>
      <c r="D7" s="10"/>
      <c r="E7" s="11"/>
      <c r="F7" s="5" t="s">
        <v>96</v>
      </c>
      <c r="G7" s="17" t="s">
        <v>14</v>
      </c>
      <c r="H7" s="17" t="s">
        <v>18</v>
      </c>
      <c r="I7" s="13"/>
      <c r="J7" s="13"/>
      <c r="K7" s="14" t="str">
        <f aca="false">IF(AND(I7="",J7=""),"",IF(I7&gt;J7,3,IF(I7=J7,1,0)))</f>
        <v/>
      </c>
      <c r="L7" s="14" t="str">
        <f aca="false">IF(AND(I7="",J7=""),"",IF(J7&gt;I7,3,IF(J7=I7,1,0)))</f>
        <v/>
      </c>
      <c r="M7" s="16" t="str">
        <f aca="false">IF(AND(I7="",J7=""),"",IF(I7=J7,"Unentschieden",IF(I7&gt;J7,G7,H7)))</f>
        <v/>
      </c>
      <c r="N7" s="18" t="str">
        <f aca="false">IF(AND(I7="",J7=""),"Ausstehend","Gespielt")</f>
        <v>Ausstehend</v>
      </c>
    </row>
    <row r="8" customFormat="false" ht="18" hidden="false" customHeight="true" outlineLevel="0" collapsed="false">
      <c r="A8" s="9" t="s">
        <v>102</v>
      </c>
      <c r="B8" s="3" t="s">
        <v>94</v>
      </c>
      <c r="C8" s="3" t="s">
        <v>98</v>
      </c>
      <c r="D8" s="10"/>
      <c r="E8" s="11"/>
      <c r="F8" s="3" t="s">
        <v>96</v>
      </c>
      <c r="G8" s="12" t="s">
        <v>14</v>
      </c>
      <c r="H8" s="12" t="s">
        <v>22</v>
      </c>
      <c r="I8" s="13"/>
      <c r="J8" s="13"/>
      <c r="K8" s="14" t="str">
        <f aca="false">IF(AND(I8="",J8=""),"",IF(I8&gt;J8,3,IF(I8=J8,1,0)))</f>
        <v/>
      </c>
      <c r="L8" s="14" t="str">
        <f aca="false">IF(AND(I8="",J8=""),"",IF(J8&gt;I8,3,IF(J8=I8,1,0)))</f>
        <v/>
      </c>
      <c r="M8" s="9" t="str">
        <f aca="false">IF(AND(I8="",J8=""),"",IF(I8=J8,"Unentschieden",IF(I8&gt;J8,G8,H8)))</f>
        <v/>
      </c>
      <c r="N8" s="15" t="str">
        <f aca="false">IF(AND(I8="",J8=""),"Ausstehend","Gespielt")</f>
        <v>Ausstehend</v>
      </c>
    </row>
    <row r="9" customFormat="false" ht="18" hidden="false" customHeight="true" outlineLevel="0" collapsed="false">
      <c r="A9" s="16" t="s">
        <v>103</v>
      </c>
      <c r="B9" s="5" t="s">
        <v>94</v>
      </c>
      <c r="C9" s="5" t="s">
        <v>100</v>
      </c>
      <c r="D9" s="10"/>
      <c r="E9" s="11"/>
      <c r="F9" s="5" t="s">
        <v>96</v>
      </c>
      <c r="G9" s="17" t="s">
        <v>18</v>
      </c>
      <c r="H9" s="17" t="s">
        <v>22</v>
      </c>
      <c r="I9" s="13"/>
      <c r="J9" s="13"/>
      <c r="K9" s="14" t="str">
        <f aca="false">IF(AND(I9="",J9=""),"",IF(I9&gt;J9,3,IF(I9=J9,1,0)))</f>
        <v/>
      </c>
      <c r="L9" s="14" t="str">
        <f aca="false">IF(AND(I9="",J9=""),"",IF(J9&gt;I9,3,IF(J9=I9,1,0)))</f>
        <v/>
      </c>
      <c r="M9" s="16" t="str">
        <f aca="false">IF(AND(I9="",J9=""),"",IF(I9=J9,"Unentschieden",IF(I9&gt;J9,G9,H9)))</f>
        <v/>
      </c>
      <c r="N9" s="18" t="str">
        <f aca="false">IF(AND(I9="",J9=""),"Ausstehend","Gespielt")</f>
        <v>Ausstehend</v>
      </c>
    </row>
    <row r="10" customFormat="false" ht="18" hidden="false" customHeight="true" outlineLevel="0" collapsed="false">
      <c r="A10" s="9" t="s">
        <v>104</v>
      </c>
      <c r="B10" s="3" t="s">
        <v>105</v>
      </c>
      <c r="C10" s="3" t="s">
        <v>95</v>
      </c>
      <c r="D10" s="10"/>
      <c r="E10" s="11"/>
      <c r="F10" s="3" t="s">
        <v>96</v>
      </c>
      <c r="G10" s="12" t="s">
        <v>26</v>
      </c>
      <c r="H10" s="12" t="s">
        <v>31</v>
      </c>
      <c r="I10" s="13"/>
      <c r="J10" s="13"/>
      <c r="K10" s="14" t="str">
        <f aca="false">IF(AND(I10="",J10=""),"",IF(I10&gt;J10,3,IF(I10=J10,1,0)))</f>
        <v/>
      </c>
      <c r="L10" s="14" t="str">
        <f aca="false">IF(AND(I10="",J10=""),"",IF(J10&gt;I10,3,IF(J10=I10,1,0)))</f>
        <v/>
      </c>
      <c r="M10" s="9" t="str">
        <f aca="false">IF(AND(I10="",J10=""),"",IF(I10=J10,"Unentschieden",IF(I10&gt;J10,G10,H10)))</f>
        <v/>
      </c>
      <c r="N10" s="15" t="str">
        <f aca="false">IF(AND(I10="",J10=""),"Ausstehend","Gespielt")</f>
        <v>Ausstehend</v>
      </c>
    </row>
    <row r="11" customFormat="false" ht="18" hidden="false" customHeight="true" outlineLevel="0" collapsed="false">
      <c r="A11" s="16" t="s">
        <v>106</v>
      </c>
      <c r="B11" s="5" t="s">
        <v>105</v>
      </c>
      <c r="C11" s="5" t="s">
        <v>98</v>
      </c>
      <c r="D11" s="10"/>
      <c r="E11" s="11"/>
      <c r="F11" s="5" t="s">
        <v>96</v>
      </c>
      <c r="G11" s="17" t="s">
        <v>26</v>
      </c>
      <c r="H11" s="17" t="s">
        <v>35</v>
      </c>
      <c r="I11" s="13"/>
      <c r="J11" s="13"/>
      <c r="K11" s="14" t="str">
        <f aca="false">IF(AND(I11="",J11=""),"",IF(I11&gt;J11,3,IF(I11=J11,1,0)))</f>
        <v/>
      </c>
      <c r="L11" s="14" t="str">
        <f aca="false">IF(AND(I11="",J11=""),"",IF(J11&gt;I11,3,IF(J11=I11,1,0)))</f>
        <v/>
      </c>
      <c r="M11" s="16" t="str">
        <f aca="false">IF(AND(I11="",J11=""),"",IF(I11=J11,"Unentschieden",IF(I11&gt;J11,G11,H11)))</f>
        <v/>
      </c>
      <c r="N11" s="18" t="str">
        <f aca="false">IF(AND(I11="",J11=""),"Ausstehend","Gespielt")</f>
        <v>Ausstehend</v>
      </c>
    </row>
    <row r="12" customFormat="false" ht="18" hidden="false" customHeight="true" outlineLevel="0" collapsed="false">
      <c r="A12" s="9" t="s">
        <v>107</v>
      </c>
      <c r="B12" s="3" t="s">
        <v>105</v>
      </c>
      <c r="C12" s="3" t="s">
        <v>100</v>
      </c>
      <c r="D12" s="10"/>
      <c r="E12" s="11"/>
      <c r="F12" s="3" t="s">
        <v>96</v>
      </c>
      <c r="G12" s="12" t="s">
        <v>26</v>
      </c>
      <c r="H12" s="12" t="s">
        <v>39</v>
      </c>
      <c r="I12" s="13"/>
      <c r="J12" s="13"/>
      <c r="K12" s="14" t="str">
        <f aca="false">IF(AND(I12="",J12=""),"",IF(I12&gt;J12,3,IF(I12=J12,1,0)))</f>
        <v/>
      </c>
      <c r="L12" s="14" t="str">
        <f aca="false">IF(AND(I12="",J12=""),"",IF(J12&gt;I12,3,IF(J12=I12,1,0)))</f>
        <v/>
      </c>
      <c r="M12" s="9" t="str">
        <f aca="false">IF(AND(I12="",J12=""),"",IF(I12=J12,"Unentschieden",IF(I12&gt;J12,G12,H12)))</f>
        <v/>
      </c>
      <c r="N12" s="15" t="str">
        <f aca="false">IF(AND(I12="",J12=""),"Ausstehend","Gespielt")</f>
        <v>Ausstehend</v>
      </c>
    </row>
    <row r="13" customFormat="false" ht="18" hidden="false" customHeight="true" outlineLevel="0" collapsed="false">
      <c r="A13" s="16" t="s">
        <v>108</v>
      </c>
      <c r="B13" s="5" t="s">
        <v>105</v>
      </c>
      <c r="C13" s="5" t="s">
        <v>95</v>
      </c>
      <c r="D13" s="10"/>
      <c r="E13" s="11"/>
      <c r="F13" s="5" t="s">
        <v>96</v>
      </c>
      <c r="G13" s="17" t="s">
        <v>31</v>
      </c>
      <c r="H13" s="17" t="s">
        <v>35</v>
      </c>
      <c r="I13" s="13"/>
      <c r="J13" s="13"/>
      <c r="K13" s="14" t="str">
        <f aca="false">IF(AND(I13="",J13=""),"",IF(I13&gt;J13,3,IF(I13=J13,1,0)))</f>
        <v/>
      </c>
      <c r="L13" s="14" t="str">
        <f aca="false">IF(AND(I13="",J13=""),"",IF(J13&gt;I13,3,IF(J13=I13,1,0)))</f>
        <v/>
      </c>
      <c r="M13" s="16" t="str">
        <f aca="false">IF(AND(I13="",J13=""),"",IF(I13=J13,"Unentschieden",IF(I13&gt;J13,G13,H13)))</f>
        <v/>
      </c>
      <c r="N13" s="18" t="str">
        <f aca="false">IF(AND(I13="",J13=""),"Ausstehend","Gespielt")</f>
        <v>Ausstehend</v>
      </c>
    </row>
    <row r="14" customFormat="false" ht="18" hidden="false" customHeight="true" outlineLevel="0" collapsed="false">
      <c r="A14" s="9" t="s">
        <v>109</v>
      </c>
      <c r="B14" s="3" t="s">
        <v>105</v>
      </c>
      <c r="C14" s="3" t="s">
        <v>98</v>
      </c>
      <c r="D14" s="10"/>
      <c r="E14" s="11"/>
      <c r="F14" s="3" t="s">
        <v>96</v>
      </c>
      <c r="G14" s="12" t="s">
        <v>31</v>
      </c>
      <c r="H14" s="12" t="s">
        <v>39</v>
      </c>
      <c r="I14" s="13"/>
      <c r="J14" s="13"/>
      <c r="K14" s="14" t="str">
        <f aca="false">IF(AND(I14="",J14=""),"",IF(I14&gt;J14,3,IF(I14=J14,1,0)))</f>
        <v/>
      </c>
      <c r="L14" s="14" t="str">
        <f aca="false">IF(AND(I14="",J14=""),"",IF(J14&gt;I14,3,IF(J14=I14,1,0)))</f>
        <v/>
      </c>
      <c r="M14" s="9" t="str">
        <f aca="false">IF(AND(I14="",J14=""),"",IF(I14=J14,"Unentschieden",IF(I14&gt;J14,G14,H14)))</f>
        <v/>
      </c>
      <c r="N14" s="15" t="str">
        <f aca="false">IF(AND(I14="",J14=""),"Ausstehend","Gespielt")</f>
        <v>Ausstehend</v>
      </c>
    </row>
    <row r="15" customFormat="false" ht="18" hidden="false" customHeight="true" outlineLevel="0" collapsed="false">
      <c r="A15" s="16" t="s">
        <v>110</v>
      </c>
      <c r="B15" s="5" t="s">
        <v>105</v>
      </c>
      <c r="C15" s="5" t="s">
        <v>100</v>
      </c>
      <c r="D15" s="10"/>
      <c r="E15" s="11"/>
      <c r="F15" s="5" t="s">
        <v>96</v>
      </c>
      <c r="G15" s="17" t="s">
        <v>35</v>
      </c>
      <c r="H15" s="17" t="s">
        <v>39</v>
      </c>
      <c r="I15" s="13"/>
      <c r="J15" s="13"/>
      <c r="K15" s="14" t="str">
        <f aca="false">IF(AND(I15="",J15=""),"",IF(I15&gt;J15,3,IF(I15=J15,1,0)))</f>
        <v/>
      </c>
      <c r="L15" s="14" t="str">
        <f aca="false">IF(AND(I15="",J15=""),"",IF(J15&gt;I15,3,IF(J15=I15,1,0)))</f>
        <v/>
      </c>
      <c r="M15" s="16" t="str">
        <f aca="false">IF(AND(I15="",J15=""),"",IF(I15=J15,"Unentschieden",IF(I15&gt;J15,G15,H15)))</f>
        <v/>
      </c>
      <c r="N15" s="18" t="str">
        <f aca="false">IF(AND(I15="",J15=""),"Ausstehend","Gespielt")</f>
        <v>Ausstehend</v>
      </c>
    </row>
    <row r="16" customFormat="false" ht="18" hidden="false" customHeight="true" outlineLevel="0" collapsed="false">
      <c r="A16" s="9" t="s">
        <v>111</v>
      </c>
      <c r="B16" s="3" t="s">
        <v>112</v>
      </c>
      <c r="C16" s="3" t="s">
        <v>95</v>
      </c>
      <c r="D16" s="10"/>
      <c r="E16" s="11"/>
      <c r="F16" s="3" t="s">
        <v>96</v>
      </c>
      <c r="G16" s="12" t="s">
        <v>43</v>
      </c>
      <c r="H16" s="12" t="s">
        <v>48</v>
      </c>
      <c r="I16" s="13"/>
      <c r="J16" s="13"/>
      <c r="K16" s="14" t="str">
        <f aca="false">IF(AND(I16="",J16=""),"",IF(I16&gt;J16,3,IF(I16=J16,1,0)))</f>
        <v/>
      </c>
      <c r="L16" s="14" t="str">
        <f aca="false">IF(AND(I16="",J16=""),"",IF(J16&gt;I16,3,IF(J16=I16,1,0)))</f>
        <v/>
      </c>
      <c r="M16" s="9" t="str">
        <f aca="false">IF(AND(I16="",J16=""),"",IF(I16=J16,"Unentschieden",IF(I16&gt;J16,G16,H16)))</f>
        <v/>
      </c>
      <c r="N16" s="15" t="str">
        <f aca="false">IF(AND(I16="",J16=""),"Ausstehend","Gespielt")</f>
        <v>Ausstehend</v>
      </c>
    </row>
    <row r="17" customFormat="false" ht="18" hidden="false" customHeight="true" outlineLevel="0" collapsed="false">
      <c r="A17" s="16" t="s">
        <v>113</v>
      </c>
      <c r="B17" s="5" t="s">
        <v>112</v>
      </c>
      <c r="C17" s="5" t="s">
        <v>98</v>
      </c>
      <c r="D17" s="10"/>
      <c r="E17" s="11"/>
      <c r="F17" s="5" t="s">
        <v>96</v>
      </c>
      <c r="G17" s="17" t="s">
        <v>43</v>
      </c>
      <c r="H17" s="17" t="s">
        <v>52</v>
      </c>
      <c r="I17" s="13"/>
      <c r="J17" s="13"/>
      <c r="K17" s="14" t="str">
        <f aca="false">IF(AND(I17="",J17=""),"",IF(I17&gt;J17,3,IF(I17=J17,1,0)))</f>
        <v/>
      </c>
      <c r="L17" s="14" t="str">
        <f aca="false">IF(AND(I17="",J17=""),"",IF(J17&gt;I17,3,IF(J17=I17,1,0)))</f>
        <v/>
      </c>
      <c r="M17" s="16" t="str">
        <f aca="false">IF(AND(I17="",J17=""),"",IF(I17=J17,"Unentschieden",IF(I17&gt;J17,G17,H17)))</f>
        <v/>
      </c>
      <c r="N17" s="18" t="str">
        <f aca="false">IF(AND(I17="",J17=""),"Ausstehend","Gespielt")</f>
        <v>Ausstehend</v>
      </c>
    </row>
    <row r="18" customFormat="false" ht="18" hidden="false" customHeight="true" outlineLevel="0" collapsed="false">
      <c r="A18" s="9" t="s">
        <v>114</v>
      </c>
      <c r="B18" s="3" t="s">
        <v>112</v>
      </c>
      <c r="C18" s="3" t="s">
        <v>100</v>
      </c>
      <c r="D18" s="10"/>
      <c r="E18" s="11"/>
      <c r="F18" s="3" t="s">
        <v>96</v>
      </c>
      <c r="G18" s="12" t="s">
        <v>43</v>
      </c>
      <c r="H18" s="12" t="s">
        <v>56</v>
      </c>
      <c r="I18" s="13"/>
      <c r="J18" s="13"/>
      <c r="K18" s="14" t="str">
        <f aca="false">IF(AND(I18="",J18=""),"",IF(I18&gt;J18,3,IF(I18=J18,1,0)))</f>
        <v/>
      </c>
      <c r="L18" s="14" t="str">
        <f aca="false">IF(AND(I18="",J18=""),"",IF(J18&gt;I18,3,IF(J18=I18,1,0)))</f>
        <v/>
      </c>
      <c r="M18" s="9" t="str">
        <f aca="false">IF(AND(I18="",J18=""),"",IF(I18=J18,"Unentschieden",IF(I18&gt;J18,G18,H18)))</f>
        <v/>
      </c>
      <c r="N18" s="15" t="str">
        <f aca="false">IF(AND(I18="",J18=""),"Ausstehend","Gespielt")</f>
        <v>Ausstehend</v>
      </c>
    </row>
    <row r="19" customFormat="false" ht="18" hidden="false" customHeight="true" outlineLevel="0" collapsed="false">
      <c r="A19" s="16" t="s">
        <v>115</v>
      </c>
      <c r="B19" s="5" t="s">
        <v>112</v>
      </c>
      <c r="C19" s="5" t="s">
        <v>95</v>
      </c>
      <c r="D19" s="10"/>
      <c r="E19" s="11"/>
      <c r="F19" s="5" t="s">
        <v>96</v>
      </c>
      <c r="G19" s="17" t="s">
        <v>48</v>
      </c>
      <c r="H19" s="17" t="s">
        <v>52</v>
      </c>
      <c r="I19" s="13"/>
      <c r="J19" s="13"/>
      <c r="K19" s="14" t="str">
        <f aca="false">IF(AND(I19="",J19=""),"",IF(I19&gt;J19,3,IF(I19=J19,1,0)))</f>
        <v/>
      </c>
      <c r="L19" s="14" t="str">
        <f aca="false">IF(AND(I19="",J19=""),"",IF(J19&gt;I19,3,IF(J19=I19,1,0)))</f>
        <v/>
      </c>
      <c r="M19" s="16" t="str">
        <f aca="false">IF(AND(I19="",J19=""),"",IF(I19=J19,"Unentschieden",IF(I19&gt;J19,G19,H19)))</f>
        <v/>
      </c>
      <c r="N19" s="18" t="str">
        <f aca="false">IF(AND(I19="",J19=""),"Ausstehend","Gespielt")</f>
        <v>Ausstehend</v>
      </c>
    </row>
    <row r="20" customFormat="false" ht="18" hidden="false" customHeight="true" outlineLevel="0" collapsed="false">
      <c r="A20" s="9" t="s">
        <v>116</v>
      </c>
      <c r="B20" s="3" t="s">
        <v>112</v>
      </c>
      <c r="C20" s="3" t="s">
        <v>98</v>
      </c>
      <c r="D20" s="10"/>
      <c r="E20" s="11"/>
      <c r="F20" s="3" t="s">
        <v>96</v>
      </c>
      <c r="G20" s="12" t="s">
        <v>48</v>
      </c>
      <c r="H20" s="12" t="s">
        <v>56</v>
      </c>
      <c r="I20" s="13"/>
      <c r="J20" s="13"/>
      <c r="K20" s="14" t="str">
        <f aca="false">IF(AND(I20="",J20=""),"",IF(I20&gt;J20,3,IF(I20=J20,1,0)))</f>
        <v/>
      </c>
      <c r="L20" s="14" t="str">
        <f aca="false">IF(AND(I20="",J20=""),"",IF(J20&gt;I20,3,IF(J20=I20,1,0)))</f>
        <v/>
      </c>
      <c r="M20" s="9" t="str">
        <f aca="false">IF(AND(I20="",J20=""),"",IF(I20=J20,"Unentschieden",IF(I20&gt;J20,G20,H20)))</f>
        <v/>
      </c>
      <c r="N20" s="15" t="str">
        <f aca="false">IF(AND(I20="",J20=""),"Ausstehend","Gespielt")</f>
        <v>Ausstehend</v>
      </c>
    </row>
    <row r="21" customFormat="false" ht="18" hidden="false" customHeight="true" outlineLevel="0" collapsed="false">
      <c r="A21" s="16" t="s">
        <v>117</v>
      </c>
      <c r="B21" s="5" t="s">
        <v>112</v>
      </c>
      <c r="C21" s="5" t="s">
        <v>100</v>
      </c>
      <c r="D21" s="10"/>
      <c r="E21" s="11"/>
      <c r="F21" s="5" t="s">
        <v>96</v>
      </c>
      <c r="G21" s="17" t="s">
        <v>52</v>
      </c>
      <c r="H21" s="17" t="s">
        <v>56</v>
      </c>
      <c r="I21" s="13"/>
      <c r="J21" s="13"/>
      <c r="K21" s="14" t="str">
        <f aca="false">IF(AND(I21="",J21=""),"",IF(I21&gt;J21,3,IF(I21=J21,1,0)))</f>
        <v/>
      </c>
      <c r="L21" s="14" t="str">
        <f aca="false">IF(AND(I21="",J21=""),"",IF(J21&gt;I21,3,IF(J21=I21,1,0)))</f>
        <v/>
      </c>
      <c r="M21" s="16" t="str">
        <f aca="false">IF(AND(I21="",J21=""),"",IF(I21=J21,"Unentschieden",IF(I21&gt;J21,G21,H21)))</f>
        <v/>
      </c>
      <c r="N21" s="18" t="str">
        <f aca="false">IF(AND(I21="",J21=""),"Ausstehend","Gespielt")</f>
        <v>Ausstehend</v>
      </c>
    </row>
    <row r="22" customFormat="false" ht="18" hidden="false" customHeight="true" outlineLevel="0" collapsed="false">
      <c r="A22" s="9" t="s">
        <v>118</v>
      </c>
      <c r="B22" s="3" t="s">
        <v>119</v>
      </c>
      <c r="C22" s="3" t="s">
        <v>95</v>
      </c>
      <c r="D22" s="10"/>
      <c r="E22" s="11"/>
      <c r="F22" s="3" t="s">
        <v>96</v>
      </c>
      <c r="G22" s="12" t="s">
        <v>60</v>
      </c>
      <c r="H22" s="12" t="s">
        <v>65</v>
      </c>
      <c r="I22" s="13"/>
      <c r="J22" s="13"/>
      <c r="K22" s="14" t="str">
        <f aca="false">IF(AND(I22="",J22=""),"",IF(I22&gt;J22,3,IF(I22=J22,1,0)))</f>
        <v/>
      </c>
      <c r="L22" s="14" t="str">
        <f aca="false">IF(AND(I22="",J22=""),"",IF(J22&gt;I22,3,IF(J22=I22,1,0)))</f>
        <v/>
      </c>
      <c r="M22" s="9" t="str">
        <f aca="false">IF(AND(I22="",J22=""),"",IF(I22=J22,"Unentschieden",IF(I22&gt;J22,G22,H22)))</f>
        <v/>
      </c>
      <c r="N22" s="15" t="str">
        <f aca="false">IF(AND(I22="",J22=""),"Ausstehend","Gespielt")</f>
        <v>Ausstehend</v>
      </c>
    </row>
    <row r="23" customFormat="false" ht="18" hidden="false" customHeight="true" outlineLevel="0" collapsed="false">
      <c r="A23" s="16" t="s">
        <v>120</v>
      </c>
      <c r="B23" s="5" t="s">
        <v>119</v>
      </c>
      <c r="C23" s="5" t="s">
        <v>98</v>
      </c>
      <c r="D23" s="10"/>
      <c r="E23" s="11"/>
      <c r="F23" s="5" t="s">
        <v>96</v>
      </c>
      <c r="G23" s="17" t="s">
        <v>60</v>
      </c>
      <c r="H23" s="17" t="s">
        <v>69</v>
      </c>
      <c r="I23" s="13"/>
      <c r="J23" s="13"/>
      <c r="K23" s="14" t="str">
        <f aca="false">IF(AND(I23="",J23=""),"",IF(I23&gt;J23,3,IF(I23=J23,1,0)))</f>
        <v/>
      </c>
      <c r="L23" s="14" t="str">
        <f aca="false">IF(AND(I23="",J23=""),"",IF(J23&gt;I23,3,IF(J23=I23,1,0)))</f>
        <v/>
      </c>
      <c r="M23" s="16" t="str">
        <f aca="false">IF(AND(I23="",J23=""),"",IF(I23=J23,"Unentschieden",IF(I23&gt;J23,G23,H23)))</f>
        <v/>
      </c>
      <c r="N23" s="18" t="str">
        <f aca="false">IF(AND(I23="",J23=""),"Ausstehend","Gespielt")</f>
        <v>Ausstehend</v>
      </c>
    </row>
    <row r="24" customFormat="false" ht="18" hidden="false" customHeight="true" outlineLevel="0" collapsed="false">
      <c r="A24" s="9" t="s">
        <v>121</v>
      </c>
      <c r="B24" s="3" t="s">
        <v>119</v>
      </c>
      <c r="C24" s="3" t="s">
        <v>100</v>
      </c>
      <c r="D24" s="10"/>
      <c r="E24" s="11"/>
      <c r="F24" s="3" t="s">
        <v>96</v>
      </c>
      <c r="G24" s="12" t="s">
        <v>60</v>
      </c>
      <c r="H24" s="12" t="s">
        <v>73</v>
      </c>
      <c r="I24" s="13"/>
      <c r="J24" s="13"/>
      <c r="K24" s="14" t="str">
        <f aca="false">IF(AND(I24="",J24=""),"",IF(I24&gt;J24,3,IF(I24=J24,1,0)))</f>
        <v/>
      </c>
      <c r="L24" s="14" t="str">
        <f aca="false">IF(AND(I24="",J24=""),"",IF(J24&gt;I24,3,IF(J24=I24,1,0)))</f>
        <v/>
      </c>
      <c r="M24" s="9" t="str">
        <f aca="false">IF(AND(I24="",J24=""),"",IF(I24=J24,"Unentschieden",IF(I24&gt;J24,G24,H24)))</f>
        <v/>
      </c>
      <c r="N24" s="15" t="str">
        <f aca="false">IF(AND(I24="",J24=""),"Ausstehend","Gespielt")</f>
        <v>Ausstehend</v>
      </c>
    </row>
    <row r="25" customFormat="false" ht="18" hidden="false" customHeight="true" outlineLevel="0" collapsed="false">
      <c r="A25" s="16" t="s">
        <v>122</v>
      </c>
      <c r="B25" s="5" t="s">
        <v>119</v>
      </c>
      <c r="C25" s="5" t="s">
        <v>95</v>
      </c>
      <c r="D25" s="10"/>
      <c r="E25" s="11"/>
      <c r="F25" s="5" t="s">
        <v>96</v>
      </c>
      <c r="G25" s="17" t="s">
        <v>65</v>
      </c>
      <c r="H25" s="17" t="s">
        <v>69</v>
      </c>
      <c r="I25" s="13"/>
      <c r="J25" s="13"/>
      <c r="K25" s="14" t="str">
        <f aca="false">IF(AND(I25="",J25=""),"",IF(I25&gt;J25,3,IF(I25=J25,1,0)))</f>
        <v/>
      </c>
      <c r="L25" s="14" t="str">
        <f aca="false">IF(AND(I25="",J25=""),"",IF(J25&gt;I25,3,IF(J25=I25,1,0)))</f>
        <v/>
      </c>
      <c r="M25" s="16" t="str">
        <f aca="false">IF(AND(I25="",J25=""),"",IF(I25=J25,"Unentschieden",IF(I25&gt;J25,G25,H25)))</f>
        <v/>
      </c>
      <c r="N25" s="18" t="str">
        <f aca="false">IF(AND(I25="",J25=""),"Ausstehend","Gespielt")</f>
        <v>Ausstehend</v>
      </c>
    </row>
    <row r="26" customFormat="false" ht="18" hidden="false" customHeight="true" outlineLevel="0" collapsed="false">
      <c r="A26" s="9" t="s">
        <v>123</v>
      </c>
      <c r="B26" s="3" t="s">
        <v>119</v>
      </c>
      <c r="C26" s="3" t="s">
        <v>98</v>
      </c>
      <c r="D26" s="10"/>
      <c r="E26" s="11"/>
      <c r="F26" s="3" t="s">
        <v>96</v>
      </c>
      <c r="G26" s="12" t="s">
        <v>65</v>
      </c>
      <c r="H26" s="12" t="s">
        <v>73</v>
      </c>
      <c r="I26" s="13"/>
      <c r="J26" s="13"/>
      <c r="K26" s="14" t="str">
        <f aca="false">IF(AND(I26="",J26=""),"",IF(I26&gt;J26,3,IF(I26=J26,1,0)))</f>
        <v/>
      </c>
      <c r="L26" s="14" t="str">
        <f aca="false">IF(AND(I26="",J26=""),"",IF(J26&gt;I26,3,IF(J26=I26,1,0)))</f>
        <v/>
      </c>
      <c r="M26" s="9" t="str">
        <f aca="false">IF(AND(I26="",J26=""),"",IF(I26=J26,"Unentschieden",IF(I26&gt;J26,G26,H26)))</f>
        <v/>
      </c>
      <c r="N26" s="15" t="str">
        <f aca="false">IF(AND(I26="",J26=""),"Ausstehend","Gespielt")</f>
        <v>Ausstehend</v>
      </c>
    </row>
    <row r="27" customFormat="false" ht="18" hidden="false" customHeight="true" outlineLevel="0" collapsed="false">
      <c r="A27" s="16" t="s">
        <v>124</v>
      </c>
      <c r="B27" s="5" t="s">
        <v>119</v>
      </c>
      <c r="C27" s="5" t="s">
        <v>100</v>
      </c>
      <c r="D27" s="10"/>
      <c r="E27" s="11"/>
      <c r="F27" s="5" t="s">
        <v>96</v>
      </c>
      <c r="G27" s="17" t="s">
        <v>69</v>
      </c>
      <c r="H27" s="17" t="s">
        <v>73</v>
      </c>
      <c r="I27" s="13"/>
      <c r="J27" s="13"/>
      <c r="K27" s="14" t="str">
        <f aca="false">IF(AND(I27="",J27=""),"",IF(I27&gt;J27,3,IF(I27=J27,1,0)))</f>
        <v/>
      </c>
      <c r="L27" s="14" t="str">
        <f aca="false">IF(AND(I27="",J27=""),"",IF(J27&gt;I27,3,IF(J27=I27,1,0)))</f>
        <v/>
      </c>
      <c r="M27" s="16" t="str">
        <f aca="false">IF(AND(I27="",J27=""),"",IF(I27=J27,"Unentschieden",IF(I27&gt;J27,G27,H27)))</f>
        <v/>
      </c>
      <c r="N27" s="18" t="str">
        <f aca="false">IF(AND(I27="",J27=""),"Ausstehend","Gespielt")</f>
        <v>Ausstehend</v>
      </c>
    </row>
    <row r="28" customFormat="false" ht="18" hidden="false" customHeight="true" outlineLevel="0" collapsed="false">
      <c r="A28" s="19" t="s">
        <v>125</v>
      </c>
      <c r="B28" s="20" t="s">
        <v>126</v>
      </c>
      <c r="C28" s="20" t="s">
        <v>127</v>
      </c>
      <c r="D28" s="21"/>
      <c r="E28" s="20"/>
      <c r="F28" s="20" t="s">
        <v>96</v>
      </c>
      <c r="G28" s="22" t="s">
        <v>128</v>
      </c>
      <c r="H28" s="22" t="s">
        <v>129</v>
      </c>
      <c r="I28" s="13"/>
      <c r="J28" s="13"/>
      <c r="K28" s="23" t="s">
        <v>130</v>
      </c>
      <c r="L28" s="23" t="s">
        <v>130</v>
      </c>
      <c r="M28" s="24" t="s">
        <v>131</v>
      </c>
      <c r="N28" s="25" t="s">
        <v>132</v>
      </c>
    </row>
    <row r="29" customFormat="false" ht="18" hidden="false" customHeight="true" outlineLevel="0" collapsed="false">
      <c r="A29" s="19" t="s">
        <v>133</v>
      </c>
      <c r="B29" s="20" t="s">
        <v>126</v>
      </c>
      <c r="C29" s="20" t="s">
        <v>127</v>
      </c>
      <c r="D29" s="21"/>
      <c r="E29" s="20"/>
      <c r="F29" s="20" t="s">
        <v>96</v>
      </c>
      <c r="G29" s="22" t="s">
        <v>134</v>
      </c>
      <c r="H29" s="22" t="s">
        <v>135</v>
      </c>
      <c r="I29" s="13"/>
      <c r="J29" s="13"/>
      <c r="K29" s="23" t="s">
        <v>130</v>
      </c>
      <c r="L29" s="23" t="s">
        <v>130</v>
      </c>
      <c r="M29" s="24" t="s">
        <v>131</v>
      </c>
      <c r="N29" s="25" t="s">
        <v>132</v>
      </c>
    </row>
    <row r="30" customFormat="false" ht="18" hidden="false" customHeight="true" outlineLevel="0" collapsed="false">
      <c r="A30" s="19" t="s">
        <v>136</v>
      </c>
      <c r="B30" s="20" t="s">
        <v>137</v>
      </c>
      <c r="C30" s="20" t="s">
        <v>138</v>
      </c>
      <c r="D30" s="21"/>
      <c r="E30" s="20"/>
      <c r="F30" s="20" t="s">
        <v>96</v>
      </c>
      <c r="G30" s="22" t="s">
        <v>139</v>
      </c>
      <c r="H30" s="22" t="s">
        <v>140</v>
      </c>
      <c r="I30" s="13"/>
      <c r="J30" s="13"/>
      <c r="K30" s="23" t="s">
        <v>130</v>
      </c>
      <c r="L30" s="23" t="s">
        <v>130</v>
      </c>
      <c r="M30" s="24" t="s">
        <v>131</v>
      </c>
      <c r="N30" s="25" t="s">
        <v>132</v>
      </c>
    </row>
    <row r="31" customFormat="false" ht="18" hidden="false" customHeight="true" outlineLevel="0" collapsed="false">
      <c r="A31" s="19" t="s">
        <v>141</v>
      </c>
      <c r="B31" s="20" t="s">
        <v>138</v>
      </c>
      <c r="C31" s="20" t="s">
        <v>138</v>
      </c>
      <c r="D31" s="21"/>
      <c r="E31" s="20"/>
      <c r="F31" s="20" t="s">
        <v>96</v>
      </c>
      <c r="G31" s="22" t="s">
        <v>142</v>
      </c>
      <c r="H31" s="22" t="s">
        <v>143</v>
      </c>
      <c r="I31" s="13"/>
      <c r="J31" s="13"/>
      <c r="K31" s="23" t="s">
        <v>130</v>
      </c>
      <c r="L31" s="23" t="s">
        <v>130</v>
      </c>
      <c r="M31" s="24" t="s">
        <v>131</v>
      </c>
      <c r="N31" s="25" t="s">
        <v>132</v>
      </c>
    </row>
    <row r="33" customFormat="false" ht="19.5" hidden="false" customHeight="true" outlineLevel="0" collapsed="false">
      <c r="A33" s="26" t="s">
        <v>144</v>
      </c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</row>
  </sheetData>
  <mergeCells count="3">
    <mergeCell ref="A1:N1"/>
    <mergeCell ref="A2:N2"/>
    <mergeCell ref="A33:N33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375623"/>
    <pageSetUpPr fitToPage="false"/>
  </sheetPr>
  <dimension ref="A1:L2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3" topLeftCell="A4" activePane="bottomLeft" state="frozen"/>
      <selection pane="topLeft" activeCell="A1" activeCellId="0" sqref="A1"/>
      <selection pane="bottom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5"/>
    <col collapsed="false" customWidth="true" hidden="false" outlineLevel="0" max="2" min="2" style="0" width="22"/>
    <col collapsed="false" customWidth="true" hidden="false" outlineLevel="0" max="6" min="3" style="0" width="5"/>
    <col collapsed="false" customWidth="true" hidden="false" outlineLevel="0" max="9" min="7" style="0" width="7"/>
    <col collapsed="false" customWidth="true" hidden="false" outlineLevel="0" max="11" min="10" style="0" width="8"/>
    <col collapsed="false" customWidth="true" hidden="false" outlineLevel="0" max="12" min="12" style="0" width="20"/>
  </cols>
  <sheetData>
    <row r="1" customFormat="false" ht="31.5" hidden="false" customHeight="true" outlineLevel="0" collapsed="false">
      <c r="A1" s="1" t="s">
        <v>145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customFormat="false" ht="21.75" hidden="false" customHeight="true" outlineLevel="0" collapsed="false">
      <c r="A2" s="27" t="s">
        <v>146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</row>
    <row r="3" customFormat="false" ht="19.5" hidden="false" customHeight="true" outlineLevel="0" collapsed="false">
      <c r="A3" s="28" t="s">
        <v>147</v>
      </c>
      <c r="B3" s="28" t="s">
        <v>148</v>
      </c>
      <c r="C3" s="28" t="s">
        <v>149</v>
      </c>
      <c r="D3" s="28" t="s">
        <v>150</v>
      </c>
      <c r="E3" s="28" t="s">
        <v>151</v>
      </c>
      <c r="F3" s="28" t="s">
        <v>152</v>
      </c>
      <c r="G3" s="28" t="s">
        <v>153</v>
      </c>
      <c r="H3" s="28" t="s">
        <v>154</v>
      </c>
      <c r="I3" s="28" t="s">
        <v>155</v>
      </c>
      <c r="J3" s="28" t="s">
        <v>156</v>
      </c>
      <c r="K3" s="28" t="s">
        <v>3</v>
      </c>
      <c r="L3" s="28" t="s">
        <v>157</v>
      </c>
    </row>
    <row r="4" customFormat="false" ht="18" hidden="false" customHeight="true" outlineLevel="0" collapsed="false">
      <c r="A4" s="29" t="n">
        <v>1</v>
      </c>
      <c r="B4" s="30" t="s">
        <v>9</v>
      </c>
      <c r="C4" s="31" t="n">
        <f aca="false">COUNTIF(Spiele!G4:G27,"Blitz FC")+COUNTIF(Spiele!H4:H27,"Blitz FC")</f>
        <v>3</v>
      </c>
      <c r="D4" s="31" t="n">
        <f aca="false">SUMPRODUCT((Spiele!G4:G27="Blitz FC")*(Spiele!I4:I27&lt;&gt;"")*(Spiele!I4:I27&gt;Spiele!J4:J27))+SUMPRODUCT((Spiele!H4:H27="Blitz FC")*(Spiele!J4:J27&lt;&gt;"")*(Spiele!J4:J27&gt;Spiele!I4:I27))</f>
        <v>0</v>
      </c>
      <c r="E4" s="31" t="n">
        <f aca="false">SUMPRODUCT((Spiele!G4:G27="Blitz FC")*(Spiele!I4:I27&lt;&gt;"")*(Spiele!I4:I27=Spiele!J4:J27))+SUMPRODUCT((Spiele!H4:H27="Blitz FC")*(Spiele!J4:J27&lt;&gt;"")*(Spiele!J4:J27=Spiele!I4:I27))</f>
        <v>0</v>
      </c>
      <c r="F4" s="31" t="n">
        <f aca="false">C4-D4-E4</f>
        <v>3</v>
      </c>
      <c r="G4" s="31" t="n">
        <f aca="false">SUMPRODUCT((Spiele!G4:G27="Blitz FC")*(Spiele!I4:I27&lt;&gt;"")*Spiele!I4:I27)+SUMPRODUCT((Spiele!H4:H27="Blitz FC")*(Spiele!J4:J27&lt;&gt;"")*Spiele!J4:J27)</f>
        <v>0</v>
      </c>
      <c r="H4" s="31" t="n">
        <f aca="false">SUMPRODUCT((Spiele!G4:G27="Blitz FC")*(Spiele!I4:I27&lt;&gt;"")*Spiele!J4:J27)+SUMPRODUCT((Spiele!H4:H27="Blitz FC")*(Spiele!J4:J27&lt;&gt;"")*Spiele!I4:I27)</f>
        <v>0</v>
      </c>
      <c r="I4" s="31" t="n">
        <f aca="false">G4-H4</f>
        <v>0</v>
      </c>
      <c r="J4" s="32" t="n">
        <f aca="false">D4*3+E4</f>
        <v>0</v>
      </c>
      <c r="K4" s="33" t="s">
        <v>94</v>
      </c>
      <c r="L4" s="34" t="s">
        <v>158</v>
      </c>
    </row>
    <row r="5" customFormat="false" ht="18" hidden="false" customHeight="true" outlineLevel="0" collapsed="false">
      <c r="A5" s="35" t="n">
        <v>2</v>
      </c>
      <c r="B5" s="36" t="s">
        <v>14</v>
      </c>
      <c r="C5" s="37" t="n">
        <f aca="false">COUNTIF(Spiele!G4:G27,"Sturm United")+COUNTIF(Spiele!H4:H27,"Sturm United")</f>
        <v>3</v>
      </c>
      <c r="D5" s="37" t="n">
        <f aca="false">SUMPRODUCT((Spiele!G4:G27="Sturm United")*(Spiele!I4:I27&lt;&gt;"")*(Spiele!I4:I27&gt;Spiele!J4:J27))+SUMPRODUCT((Spiele!H4:H27="Sturm United")*(Spiele!J4:J27&lt;&gt;"")*(Spiele!J4:J27&gt;Spiele!I4:I27))</f>
        <v>0</v>
      </c>
      <c r="E5" s="37" t="n">
        <f aca="false">SUMPRODUCT((Spiele!G4:G27="Sturm United")*(Spiele!I4:I27&lt;&gt;"")*(Spiele!I4:I27=Spiele!J4:J27))+SUMPRODUCT((Spiele!H4:H27="Sturm United")*(Spiele!J4:J27&lt;&gt;"")*(Spiele!J4:J27=Spiele!I4:I27))</f>
        <v>0</v>
      </c>
      <c r="F5" s="37" t="n">
        <f aca="false">C5-D5-E5</f>
        <v>3</v>
      </c>
      <c r="G5" s="37" t="n">
        <f aca="false">SUMPRODUCT((Spiele!G4:G27="Sturm United")*(Spiele!I4:I27&lt;&gt;"")*Spiele!I4:I27)+SUMPRODUCT((Spiele!H4:H27="Sturm United")*(Spiele!J4:J27&lt;&gt;"")*Spiele!J4:J27)</f>
        <v>0</v>
      </c>
      <c r="H5" s="37" t="n">
        <f aca="false">SUMPRODUCT((Spiele!G4:G27="Sturm United")*(Spiele!I4:I27&lt;&gt;"")*Spiele!J4:J27)+SUMPRODUCT((Spiele!H4:H27="Sturm United")*(Spiele!J4:J27&lt;&gt;"")*Spiele!I4:I27)</f>
        <v>0</v>
      </c>
      <c r="I5" s="37" t="n">
        <f aca="false">G5-H5</f>
        <v>0</v>
      </c>
      <c r="J5" s="37" t="n">
        <f aca="false">D5*3+E5</f>
        <v>0</v>
      </c>
      <c r="K5" s="38" t="s">
        <v>94</v>
      </c>
      <c r="L5" s="39" t="s">
        <v>158</v>
      </c>
    </row>
    <row r="6" customFormat="false" ht="18" hidden="false" customHeight="true" outlineLevel="0" collapsed="false">
      <c r="A6" s="3" t="n">
        <v>3</v>
      </c>
      <c r="B6" s="4" t="s">
        <v>18</v>
      </c>
      <c r="C6" s="40" t="n">
        <f aca="false">COUNTIF(Spiele!G4:G27,"FC Adler")+COUNTIF(Spiele!H4:H27,"FC Adler")</f>
        <v>3</v>
      </c>
      <c r="D6" s="40" t="n">
        <f aca="false">SUMPRODUCT((Spiele!G4:G27="FC Adler")*(Spiele!I4:I27&lt;&gt;"")*(Spiele!I4:I27&gt;Spiele!J4:J27))+SUMPRODUCT((Spiele!H4:H27="FC Adler")*(Spiele!J4:J27&lt;&gt;"")*(Spiele!J4:J27&gt;Spiele!I4:I27))</f>
        <v>0</v>
      </c>
      <c r="E6" s="40" t="n">
        <f aca="false">SUMPRODUCT((Spiele!G4:G27="FC Adler")*(Spiele!I4:I27&lt;&gt;"")*(Spiele!I4:I27=Spiele!J4:J27))+SUMPRODUCT((Spiele!H4:H27="FC Adler")*(Spiele!J4:J27&lt;&gt;"")*(Spiele!J4:J27=Spiele!I4:I27))</f>
        <v>0</v>
      </c>
      <c r="F6" s="40" t="n">
        <f aca="false">C6-D6-E6</f>
        <v>3</v>
      </c>
      <c r="G6" s="40" t="n">
        <f aca="false">SUMPRODUCT((Spiele!G4:G27="FC Adler")*(Spiele!I4:I27&lt;&gt;"")*Spiele!I4:I27)+SUMPRODUCT((Spiele!H4:H27="FC Adler")*(Spiele!J4:J27&lt;&gt;"")*Spiele!J4:J27)</f>
        <v>0</v>
      </c>
      <c r="H6" s="40" t="n">
        <f aca="false">SUMPRODUCT((Spiele!G4:G27="FC Adler")*(Spiele!I4:I27&lt;&gt;"")*Spiele!J4:J27)+SUMPRODUCT((Spiele!H4:H27="FC Adler")*(Spiele!J4:J27&lt;&gt;"")*Spiele!I4:I27)</f>
        <v>0</v>
      </c>
      <c r="I6" s="40" t="n">
        <f aca="false">G6-H6</f>
        <v>0</v>
      </c>
      <c r="J6" s="40" t="n">
        <f aca="false">D6*3+E6</f>
        <v>0</v>
      </c>
      <c r="K6" s="41" t="s">
        <v>94</v>
      </c>
      <c r="L6" s="42"/>
    </row>
    <row r="7" customFormat="false" ht="18" hidden="false" customHeight="true" outlineLevel="0" collapsed="false">
      <c r="A7" s="35" t="n">
        <v>4</v>
      </c>
      <c r="B7" s="36" t="s">
        <v>22</v>
      </c>
      <c r="C7" s="37" t="n">
        <f aca="false">COUNTIF(Spiele!G4:G27,"Rote Wölfe")+COUNTIF(Spiele!H4:H27,"Rote Wölfe")</f>
        <v>3</v>
      </c>
      <c r="D7" s="37" t="n">
        <f aca="false">SUMPRODUCT((Spiele!G4:G27="Rote Wölfe")*(Spiele!I4:I27&lt;&gt;"")*(Spiele!I4:I27&gt;Spiele!J4:J27))+SUMPRODUCT((Spiele!H4:H27="Rote Wölfe")*(Spiele!J4:J27&lt;&gt;"")*(Spiele!J4:J27&gt;Spiele!I4:I27))</f>
        <v>0</v>
      </c>
      <c r="E7" s="37" t="n">
        <f aca="false">SUMPRODUCT((Spiele!G4:G27="Rote Wölfe")*(Spiele!I4:I27&lt;&gt;"")*(Spiele!I4:I27=Spiele!J4:J27))+SUMPRODUCT((Spiele!H4:H27="Rote Wölfe")*(Spiele!J4:J27&lt;&gt;"")*(Spiele!J4:J27=Spiele!I4:I27))</f>
        <v>0</v>
      </c>
      <c r="F7" s="37" t="n">
        <f aca="false">C7-D7-E7</f>
        <v>3</v>
      </c>
      <c r="G7" s="37" t="n">
        <f aca="false">SUMPRODUCT((Spiele!G4:G27="Rote Wölfe")*(Spiele!I4:I27&lt;&gt;"")*Spiele!I4:I27)+SUMPRODUCT((Spiele!H4:H27="Rote Wölfe")*(Spiele!J4:J27&lt;&gt;"")*Spiele!J4:J27)</f>
        <v>0</v>
      </c>
      <c r="H7" s="37" t="n">
        <f aca="false">SUMPRODUCT((Spiele!G4:G27="Rote Wölfe")*(Spiele!I4:I27&lt;&gt;"")*Spiele!J4:J27)+SUMPRODUCT((Spiele!H4:H27="Rote Wölfe")*(Spiele!J4:J27&lt;&gt;"")*Spiele!I4:I27)</f>
        <v>0</v>
      </c>
      <c r="I7" s="37" t="n">
        <f aca="false">G7-H7</f>
        <v>0</v>
      </c>
      <c r="J7" s="37" t="n">
        <f aca="false">D7*3+E7</f>
        <v>0</v>
      </c>
      <c r="K7" s="38" t="s">
        <v>94</v>
      </c>
      <c r="L7" s="43"/>
    </row>
    <row r="9" customFormat="false" ht="21.75" hidden="false" customHeight="true" outlineLevel="0" collapsed="false">
      <c r="A9" s="27" t="s">
        <v>159</v>
      </c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</row>
    <row r="10" customFormat="false" ht="19.5" hidden="false" customHeight="true" outlineLevel="0" collapsed="false">
      <c r="A10" s="28" t="s">
        <v>147</v>
      </c>
      <c r="B10" s="28" t="s">
        <v>148</v>
      </c>
      <c r="C10" s="28" t="s">
        <v>149</v>
      </c>
      <c r="D10" s="28" t="s">
        <v>150</v>
      </c>
      <c r="E10" s="28" t="s">
        <v>151</v>
      </c>
      <c r="F10" s="28" t="s">
        <v>152</v>
      </c>
      <c r="G10" s="28" t="s">
        <v>153</v>
      </c>
      <c r="H10" s="28" t="s">
        <v>154</v>
      </c>
      <c r="I10" s="28" t="s">
        <v>155</v>
      </c>
      <c r="J10" s="28" t="s">
        <v>156</v>
      </c>
      <c r="K10" s="28" t="s">
        <v>3</v>
      </c>
      <c r="L10" s="28" t="s">
        <v>157</v>
      </c>
    </row>
    <row r="11" customFormat="false" ht="18" hidden="false" customHeight="true" outlineLevel="0" collapsed="false">
      <c r="A11" s="29" t="n">
        <v>1</v>
      </c>
      <c r="B11" s="30" t="s">
        <v>26</v>
      </c>
      <c r="C11" s="31" t="n">
        <f aca="false">COUNTIF(Spiele!G4:G27,"Blau-Weiß Kickers")+COUNTIF(Spiele!H4:H27,"Blau-Weiß Kickers")</f>
        <v>3</v>
      </c>
      <c r="D11" s="31" t="n">
        <f aca="false">SUMPRODUCT((Spiele!G4:G27="Blau-Weiß Kickers")*(Spiele!I4:I27&lt;&gt;"")*(Spiele!I4:I27&gt;Spiele!J4:J27))+SUMPRODUCT((Spiele!H4:H27="Blau-Weiß Kickers")*(Spiele!J4:J27&lt;&gt;"")*(Spiele!J4:J27&gt;Spiele!I4:I27))</f>
        <v>0</v>
      </c>
      <c r="E11" s="31" t="n">
        <f aca="false">SUMPRODUCT((Spiele!G4:G27="Blau-Weiß Kickers")*(Spiele!I4:I27&lt;&gt;"")*(Spiele!I4:I27=Spiele!J4:J27))+SUMPRODUCT((Spiele!H4:H27="Blau-Weiß Kickers")*(Spiele!J4:J27&lt;&gt;"")*(Spiele!J4:J27=Spiele!I4:I27))</f>
        <v>0</v>
      </c>
      <c r="F11" s="31" t="n">
        <f aca="false">C11-D11-E11</f>
        <v>3</v>
      </c>
      <c r="G11" s="31" t="n">
        <f aca="false">SUMPRODUCT((Spiele!G4:G27="Blau-Weiß Kickers")*(Spiele!I4:I27&lt;&gt;"")*Spiele!I4:I27)+SUMPRODUCT((Spiele!H4:H27="Blau-Weiß Kickers")*(Spiele!J4:J27&lt;&gt;"")*Spiele!J4:J27)</f>
        <v>0</v>
      </c>
      <c r="H11" s="31" t="n">
        <f aca="false">SUMPRODUCT((Spiele!G4:G27="Blau-Weiß Kickers")*(Spiele!I4:I27&lt;&gt;"")*Spiele!J4:J27)+SUMPRODUCT((Spiele!H4:H27="Blau-Weiß Kickers")*(Spiele!J4:J27&lt;&gt;"")*Spiele!I4:I27)</f>
        <v>0</v>
      </c>
      <c r="I11" s="31" t="n">
        <f aca="false">G11-H11</f>
        <v>0</v>
      </c>
      <c r="J11" s="32" t="n">
        <f aca="false">D11*3+E11</f>
        <v>0</v>
      </c>
      <c r="K11" s="33" t="s">
        <v>105</v>
      </c>
      <c r="L11" s="34" t="s">
        <v>158</v>
      </c>
    </row>
    <row r="12" customFormat="false" ht="18" hidden="false" customHeight="true" outlineLevel="0" collapsed="false">
      <c r="A12" s="35" t="n">
        <v>2</v>
      </c>
      <c r="B12" s="36" t="s">
        <v>31</v>
      </c>
      <c r="C12" s="37" t="n">
        <f aca="false">COUNTIF(Spiele!G4:G27,"Grün-Gold FC")+COUNTIF(Spiele!H4:H27,"Grün-Gold FC")</f>
        <v>3</v>
      </c>
      <c r="D12" s="37" t="n">
        <f aca="false">SUMPRODUCT((Spiele!G4:G27="Grün-Gold FC")*(Spiele!I4:I27&lt;&gt;"")*(Spiele!I4:I27&gt;Spiele!J4:J27))+SUMPRODUCT((Spiele!H4:H27="Grün-Gold FC")*(Spiele!J4:J27&lt;&gt;"")*(Spiele!J4:J27&gt;Spiele!I4:I27))</f>
        <v>0</v>
      </c>
      <c r="E12" s="37" t="n">
        <f aca="false">SUMPRODUCT((Spiele!G4:G27="Grün-Gold FC")*(Spiele!I4:I27&lt;&gt;"")*(Spiele!I4:I27=Spiele!J4:J27))+SUMPRODUCT((Spiele!H4:H27="Grün-Gold FC")*(Spiele!J4:J27&lt;&gt;"")*(Spiele!J4:J27=Spiele!I4:I27))</f>
        <v>0</v>
      </c>
      <c r="F12" s="37" t="n">
        <f aca="false">C12-D12-E12</f>
        <v>3</v>
      </c>
      <c r="G12" s="37" t="n">
        <f aca="false">SUMPRODUCT((Spiele!G4:G27="Grün-Gold FC")*(Spiele!I4:I27&lt;&gt;"")*Spiele!I4:I27)+SUMPRODUCT((Spiele!H4:H27="Grün-Gold FC")*(Spiele!J4:J27&lt;&gt;"")*Spiele!J4:J27)</f>
        <v>0</v>
      </c>
      <c r="H12" s="37" t="n">
        <f aca="false">SUMPRODUCT((Spiele!G4:G27="Grün-Gold FC")*(Spiele!I4:I27&lt;&gt;"")*Spiele!J4:J27)+SUMPRODUCT((Spiele!H4:H27="Grün-Gold FC")*(Spiele!J4:J27&lt;&gt;"")*Spiele!I4:I27)</f>
        <v>0</v>
      </c>
      <c r="I12" s="37" t="n">
        <f aca="false">G12-H12</f>
        <v>0</v>
      </c>
      <c r="J12" s="37" t="n">
        <f aca="false">D12*3+E12</f>
        <v>0</v>
      </c>
      <c r="K12" s="38" t="s">
        <v>105</v>
      </c>
      <c r="L12" s="39" t="s">
        <v>158</v>
      </c>
    </row>
    <row r="13" customFormat="false" ht="18" hidden="false" customHeight="true" outlineLevel="0" collapsed="false">
      <c r="A13" s="3" t="n">
        <v>3</v>
      </c>
      <c r="B13" s="4" t="s">
        <v>35</v>
      </c>
      <c r="C13" s="40" t="n">
        <f aca="false">COUNTIF(Spiele!G4:G27,"TSV Löwen")+COUNTIF(Spiele!H4:H27,"TSV Löwen")</f>
        <v>3</v>
      </c>
      <c r="D13" s="40" t="n">
        <f aca="false">SUMPRODUCT((Spiele!G4:G27="TSV Löwen")*(Spiele!I4:I27&lt;&gt;"")*(Spiele!I4:I27&gt;Spiele!J4:J27))+SUMPRODUCT((Spiele!H4:H27="TSV Löwen")*(Spiele!J4:J27&lt;&gt;"")*(Spiele!J4:J27&gt;Spiele!I4:I27))</f>
        <v>0</v>
      </c>
      <c r="E13" s="40" t="n">
        <f aca="false">SUMPRODUCT((Spiele!G4:G27="TSV Löwen")*(Spiele!I4:I27&lt;&gt;"")*(Spiele!I4:I27=Spiele!J4:J27))+SUMPRODUCT((Spiele!H4:H27="TSV Löwen")*(Spiele!J4:J27&lt;&gt;"")*(Spiele!J4:J27=Spiele!I4:I27))</f>
        <v>0</v>
      </c>
      <c r="F13" s="40" t="n">
        <f aca="false">C13-D13-E13</f>
        <v>3</v>
      </c>
      <c r="G13" s="40" t="n">
        <f aca="false">SUMPRODUCT((Spiele!G4:G27="TSV Löwen")*(Spiele!I4:I27&lt;&gt;"")*Spiele!I4:I27)+SUMPRODUCT((Spiele!H4:H27="TSV Löwen")*(Spiele!J4:J27&lt;&gt;"")*Spiele!J4:J27)</f>
        <v>0</v>
      </c>
      <c r="H13" s="40" t="n">
        <f aca="false">SUMPRODUCT((Spiele!G4:G27="TSV Löwen")*(Spiele!I4:I27&lt;&gt;"")*Spiele!J4:J27)+SUMPRODUCT((Spiele!H4:H27="TSV Löwen")*(Spiele!J4:J27&lt;&gt;"")*Spiele!I4:I27)</f>
        <v>0</v>
      </c>
      <c r="I13" s="40" t="n">
        <f aca="false">G13-H13</f>
        <v>0</v>
      </c>
      <c r="J13" s="40" t="n">
        <f aca="false">D13*3+E13</f>
        <v>0</v>
      </c>
      <c r="K13" s="41" t="s">
        <v>105</v>
      </c>
      <c r="L13" s="42"/>
    </row>
    <row r="14" customFormat="false" ht="18" hidden="false" customHeight="true" outlineLevel="0" collapsed="false">
      <c r="A14" s="35" t="n">
        <v>4</v>
      </c>
      <c r="B14" s="36" t="s">
        <v>39</v>
      </c>
      <c r="C14" s="37" t="n">
        <f aca="false">COUNTIF(Spiele!G4:G27,"SV Drachen")+COUNTIF(Spiele!H4:H27,"SV Drachen")</f>
        <v>3</v>
      </c>
      <c r="D14" s="37" t="n">
        <f aca="false">SUMPRODUCT((Spiele!G4:G27="SV Drachen")*(Spiele!I4:I27&lt;&gt;"")*(Spiele!I4:I27&gt;Spiele!J4:J27))+SUMPRODUCT((Spiele!H4:H27="SV Drachen")*(Spiele!J4:J27&lt;&gt;"")*(Spiele!J4:J27&gt;Spiele!I4:I27))</f>
        <v>0</v>
      </c>
      <c r="E14" s="37" t="n">
        <f aca="false">SUMPRODUCT((Spiele!G4:G27="SV Drachen")*(Spiele!I4:I27&lt;&gt;"")*(Spiele!I4:I27=Spiele!J4:J27))+SUMPRODUCT((Spiele!H4:H27="SV Drachen")*(Spiele!J4:J27&lt;&gt;"")*(Spiele!J4:J27=Spiele!I4:I27))</f>
        <v>0</v>
      </c>
      <c r="F14" s="37" t="n">
        <f aca="false">C14-D14-E14</f>
        <v>3</v>
      </c>
      <c r="G14" s="37" t="n">
        <f aca="false">SUMPRODUCT((Spiele!G4:G27="SV Drachen")*(Spiele!I4:I27&lt;&gt;"")*Spiele!I4:I27)+SUMPRODUCT((Spiele!H4:H27="SV Drachen")*(Spiele!J4:J27&lt;&gt;"")*Spiele!J4:J27)</f>
        <v>0</v>
      </c>
      <c r="H14" s="37" t="n">
        <f aca="false">SUMPRODUCT((Spiele!G4:G27="SV Drachen")*(Spiele!I4:I27&lt;&gt;"")*Spiele!J4:J27)+SUMPRODUCT((Spiele!H4:H27="SV Drachen")*(Spiele!J4:J27&lt;&gt;"")*Spiele!I4:I27)</f>
        <v>0</v>
      </c>
      <c r="I14" s="37" t="n">
        <f aca="false">G14-H14</f>
        <v>0</v>
      </c>
      <c r="J14" s="37" t="n">
        <f aca="false">D14*3+E14</f>
        <v>0</v>
      </c>
      <c r="K14" s="38" t="s">
        <v>105</v>
      </c>
      <c r="L14" s="43"/>
    </row>
    <row r="16" customFormat="false" ht="21.75" hidden="false" customHeight="true" outlineLevel="0" collapsed="false">
      <c r="A16" s="27" t="s">
        <v>160</v>
      </c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</row>
    <row r="17" customFormat="false" ht="19.5" hidden="false" customHeight="true" outlineLevel="0" collapsed="false">
      <c r="A17" s="28" t="s">
        <v>147</v>
      </c>
      <c r="B17" s="28" t="s">
        <v>148</v>
      </c>
      <c r="C17" s="28" t="s">
        <v>149</v>
      </c>
      <c r="D17" s="28" t="s">
        <v>150</v>
      </c>
      <c r="E17" s="28" t="s">
        <v>151</v>
      </c>
      <c r="F17" s="28" t="s">
        <v>152</v>
      </c>
      <c r="G17" s="28" t="s">
        <v>153</v>
      </c>
      <c r="H17" s="28" t="s">
        <v>154</v>
      </c>
      <c r="I17" s="28" t="s">
        <v>155</v>
      </c>
      <c r="J17" s="28" t="s">
        <v>156</v>
      </c>
      <c r="K17" s="28" t="s">
        <v>3</v>
      </c>
      <c r="L17" s="28" t="s">
        <v>157</v>
      </c>
    </row>
    <row r="18" customFormat="false" ht="18" hidden="false" customHeight="true" outlineLevel="0" collapsed="false">
      <c r="A18" s="29" t="n">
        <v>1</v>
      </c>
      <c r="B18" s="30" t="s">
        <v>43</v>
      </c>
      <c r="C18" s="31" t="n">
        <f aca="false">COUNTIF(Spiele!G4:G27,"Phönix FC")+COUNTIF(Spiele!H4:H27,"Phönix FC")</f>
        <v>3</v>
      </c>
      <c r="D18" s="31" t="n">
        <f aca="false">SUMPRODUCT((Spiele!G4:G27="Phönix FC")*(Spiele!I4:I27&lt;&gt;"")*(Spiele!I4:I27&gt;Spiele!J4:J27))+SUMPRODUCT((Spiele!H4:H27="Phönix FC")*(Spiele!J4:J27&lt;&gt;"")*(Spiele!J4:J27&gt;Spiele!I4:I27))</f>
        <v>0</v>
      </c>
      <c r="E18" s="31" t="n">
        <f aca="false">SUMPRODUCT((Spiele!G4:G27="Phönix FC")*(Spiele!I4:I27&lt;&gt;"")*(Spiele!I4:I27=Spiele!J4:J27))+SUMPRODUCT((Spiele!H4:H27="Phönix FC")*(Spiele!J4:J27&lt;&gt;"")*(Spiele!J4:J27=Spiele!I4:I27))</f>
        <v>0</v>
      </c>
      <c r="F18" s="31" t="n">
        <f aca="false">C18-D18-E18</f>
        <v>3</v>
      </c>
      <c r="G18" s="31" t="n">
        <f aca="false">SUMPRODUCT((Spiele!G4:G27="Phönix FC")*(Spiele!I4:I27&lt;&gt;"")*Spiele!I4:I27)+SUMPRODUCT((Spiele!H4:H27="Phönix FC")*(Spiele!J4:J27&lt;&gt;"")*Spiele!J4:J27)</f>
        <v>0</v>
      </c>
      <c r="H18" s="31" t="n">
        <f aca="false">SUMPRODUCT((Spiele!G4:G27="Phönix FC")*(Spiele!I4:I27&lt;&gt;"")*Spiele!J4:J27)+SUMPRODUCT((Spiele!H4:H27="Phönix FC")*(Spiele!J4:J27&lt;&gt;"")*Spiele!I4:I27)</f>
        <v>0</v>
      </c>
      <c r="I18" s="31" t="n">
        <f aca="false">G18-H18</f>
        <v>0</v>
      </c>
      <c r="J18" s="32" t="n">
        <f aca="false">D18*3+E18</f>
        <v>0</v>
      </c>
      <c r="K18" s="33" t="s">
        <v>112</v>
      </c>
      <c r="L18" s="34" t="s">
        <v>158</v>
      </c>
    </row>
    <row r="19" customFormat="false" ht="18" hidden="false" customHeight="true" outlineLevel="0" collapsed="false">
      <c r="A19" s="35" t="n">
        <v>2</v>
      </c>
      <c r="B19" s="36" t="s">
        <v>48</v>
      </c>
      <c r="C19" s="37" t="n">
        <f aca="false">COUNTIF(Spiele!G4:G27,"Stern Kicker")+COUNTIF(Spiele!H4:H27,"Stern Kicker")</f>
        <v>3</v>
      </c>
      <c r="D19" s="37" t="n">
        <f aca="false">SUMPRODUCT((Spiele!G4:G27="Stern Kicker")*(Spiele!I4:I27&lt;&gt;"")*(Spiele!I4:I27&gt;Spiele!J4:J27))+SUMPRODUCT((Spiele!H4:H27="Stern Kicker")*(Spiele!J4:J27&lt;&gt;"")*(Spiele!J4:J27&gt;Spiele!I4:I27))</f>
        <v>0</v>
      </c>
      <c r="E19" s="37" t="n">
        <f aca="false">SUMPRODUCT((Spiele!G4:G27="Stern Kicker")*(Spiele!I4:I27&lt;&gt;"")*(Spiele!I4:I27=Spiele!J4:J27))+SUMPRODUCT((Spiele!H4:H27="Stern Kicker")*(Spiele!J4:J27&lt;&gt;"")*(Spiele!J4:J27=Spiele!I4:I27))</f>
        <v>0</v>
      </c>
      <c r="F19" s="37" t="n">
        <f aca="false">C19-D19-E19</f>
        <v>3</v>
      </c>
      <c r="G19" s="37" t="n">
        <f aca="false">SUMPRODUCT((Spiele!G4:G27="Stern Kicker")*(Spiele!I4:I27&lt;&gt;"")*Spiele!I4:I27)+SUMPRODUCT((Spiele!H4:H27="Stern Kicker")*(Spiele!J4:J27&lt;&gt;"")*Spiele!J4:J27)</f>
        <v>0</v>
      </c>
      <c r="H19" s="37" t="n">
        <f aca="false">SUMPRODUCT((Spiele!G4:G27="Stern Kicker")*(Spiele!I4:I27&lt;&gt;"")*Spiele!J4:J27)+SUMPRODUCT((Spiele!H4:H27="Stern Kicker")*(Spiele!J4:J27&lt;&gt;"")*Spiele!I4:I27)</f>
        <v>0</v>
      </c>
      <c r="I19" s="37" t="n">
        <f aca="false">G19-H19</f>
        <v>0</v>
      </c>
      <c r="J19" s="37" t="n">
        <f aca="false">D19*3+E19</f>
        <v>0</v>
      </c>
      <c r="K19" s="38" t="s">
        <v>112</v>
      </c>
      <c r="L19" s="39" t="s">
        <v>158</v>
      </c>
    </row>
    <row r="20" customFormat="false" ht="18" hidden="false" customHeight="true" outlineLevel="0" collapsed="false">
      <c r="A20" s="3" t="n">
        <v>3</v>
      </c>
      <c r="B20" s="4" t="s">
        <v>52</v>
      </c>
      <c r="C20" s="40" t="n">
        <f aca="false">COUNTIF(Spiele!G4:G27,"Rapid FC")+COUNTIF(Spiele!H4:H27,"Rapid FC")</f>
        <v>3</v>
      </c>
      <c r="D20" s="40" t="n">
        <f aca="false">SUMPRODUCT((Spiele!G4:G27="Rapid FC")*(Spiele!I4:I27&lt;&gt;"")*(Spiele!I4:I27&gt;Spiele!J4:J27))+SUMPRODUCT((Spiele!H4:H27="Rapid FC")*(Spiele!J4:J27&lt;&gt;"")*(Spiele!J4:J27&gt;Spiele!I4:I27))</f>
        <v>0</v>
      </c>
      <c r="E20" s="40" t="n">
        <f aca="false">SUMPRODUCT((Spiele!G4:G27="Rapid FC")*(Spiele!I4:I27&lt;&gt;"")*(Spiele!I4:I27=Spiele!J4:J27))+SUMPRODUCT((Spiele!H4:H27="Rapid FC")*(Spiele!J4:J27&lt;&gt;"")*(Spiele!J4:J27=Spiele!I4:I27))</f>
        <v>0</v>
      </c>
      <c r="F20" s="40" t="n">
        <f aca="false">C20-D20-E20</f>
        <v>3</v>
      </c>
      <c r="G20" s="40" t="n">
        <f aca="false">SUMPRODUCT((Spiele!G4:G27="Rapid FC")*(Spiele!I4:I27&lt;&gt;"")*Spiele!I4:I27)+SUMPRODUCT((Spiele!H4:H27="Rapid FC")*(Spiele!J4:J27&lt;&gt;"")*Spiele!J4:J27)</f>
        <v>0</v>
      </c>
      <c r="H20" s="40" t="n">
        <f aca="false">SUMPRODUCT((Spiele!G4:G27="Rapid FC")*(Spiele!I4:I27&lt;&gt;"")*Spiele!J4:J27)+SUMPRODUCT((Spiele!H4:H27="Rapid FC")*(Spiele!J4:J27&lt;&gt;"")*Spiele!I4:I27)</f>
        <v>0</v>
      </c>
      <c r="I20" s="40" t="n">
        <f aca="false">G20-H20</f>
        <v>0</v>
      </c>
      <c r="J20" s="40" t="n">
        <f aca="false">D20*3+E20</f>
        <v>0</v>
      </c>
      <c r="K20" s="41" t="s">
        <v>112</v>
      </c>
      <c r="L20" s="42"/>
    </row>
    <row r="21" customFormat="false" ht="18" hidden="false" customHeight="true" outlineLevel="0" collapsed="false">
      <c r="A21" s="35" t="n">
        <v>4</v>
      </c>
      <c r="B21" s="36" t="s">
        <v>56</v>
      </c>
      <c r="C21" s="37" t="n">
        <f aca="false">COUNTIF(Spiele!G4:G27,"FC Tornado")+COUNTIF(Spiele!H4:H27,"FC Tornado")</f>
        <v>3</v>
      </c>
      <c r="D21" s="37" t="n">
        <f aca="false">SUMPRODUCT((Spiele!G4:G27="FC Tornado")*(Spiele!I4:I27&lt;&gt;"")*(Spiele!I4:I27&gt;Spiele!J4:J27))+SUMPRODUCT((Spiele!H4:H27="FC Tornado")*(Spiele!J4:J27&lt;&gt;"")*(Spiele!J4:J27&gt;Spiele!I4:I27))</f>
        <v>0</v>
      </c>
      <c r="E21" s="37" t="n">
        <f aca="false">SUMPRODUCT((Spiele!G4:G27="FC Tornado")*(Spiele!I4:I27&lt;&gt;"")*(Spiele!I4:I27=Spiele!J4:J27))+SUMPRODUCT((Spiele!H4:H27="FC Tornado")*(Spiele!J4:J27&lt;&gt;"")*(Spiele!J4:J27=Spiele!I4:I27))</f>
        <v>0</v>
      </c>
      <c r="F21" s="37" t="n">
        <f aca="false">C21-D21-E21</f>
        <v>3</v>
      </c>
      <c r="G21" s="37" t="n">
        <f aca="false">SUMPRODUCT((Spiele!G4:G27="FC Tornado")*(Spiele!I4:I27&lt;&gt;"")*Spiele!I4:I27)+SUMPRODUCT((Spiele!H4:H27="FC Tornado")*(Spiele!J4:J27&lt;&gt;"")*Spiele!J4:J27)</f>
        <v>0</v>
      </c>
      <c r="H21" s="37" t="n">
        <f aca="false">SUMPRODUCT((Spiele!G4:G27="FC Tornado")*(Spiele!I4:I27&lt;&gt;"")*Spiele!J4:J27)+SUMPRODUCT((Spiele!H4:H27="FC Tornado")*(Spiele!J4:J27&lt;&gt;"")*Spiele!I4:I27)</f>
        <v>0</v>
      </c>
      <c r="I21" s="37" t="n">
        <f aca="false">G21-H21</f>
        <v>0</v>
      </c>
      <c r="J21" s="37" t="n">
        <f aca="false">D21*3+E21</f>
        <v>0</v>
      </c>
      <c r="K21" s="38" t="s">
        <v>112</v>
      </c>
      <c r="L21" s="43"/>
    </row>
    <row r="23" customFormat="false" ht="21.75" hidden="false" customHeight="true" outlineLevel="0" collapsed="false">
      <c r="A23" s="27" t="s">
        <v>161</v>
      </c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</row>
    <row r="24" customFormat="false" ht="19.5" hidden="false" customHeight="true" outlineLevel="0" collapsed="false">
      <c r="A24" s="28" t="s">
        <v>147</v>
      </c>
      <c r="B24" s="28" t="s">
        <v>148</v>
      </c>
      <c r="C24" s="28" t="s">
        <v>149</v>
      </c>
      <c r="D24" s="28" t="s">
        <v>150</v>
      </c>
      <c r="E24" s="28" t="s">
        <v>151</v>
      </c>
      <c r="F24" s="28" t="s">
        <v>152</v>
      </c>
      <c r="G24" s="28" t="s">
        <v>153</v>
      </c>
      <c r="H24" s="28" t="s">
        <v>154</v>
      </c>
      <c r="I24" s="28" t="s">
        <v>155</v>
      </c>
      <c r="J24" s="28" t="s">
        <v>156</v>
      </c>
      <c r="K24" s="28" t="s">
        <v>3</v>
      </c>
      <c r="L24" s="28" t="s">
        <v>157</v>
      </c>
    </row>
    <row r="25" customFormat="false" ht="18" hidden="false" customHeight="true" outlineLevel="0" collapsed="false">
      <c r="A25" s="29" t="n">
        <v>1</v>
      </c>
      <c r="B25" s="30" t="s">
        <v>60</v>
      </c>
      <c r="C25" s="31" t="n">
        <f aca="false">COUNTIF(Spiele!G4:G27,"Atlas United")+COUNTIF(Spiele!H4:H27,"Atlas United")</f>
        <v>3</v>
      </c>
      <c r="D25" s="31" t="n">
        <f aca="false">SUMPRODUCT((Spiele!G4:G27="Atlas United")*(Spiele!I4:I27&lt;&gt;"")*(Spiele!I4:I27&gt;Spiele!J4:J27))+SUMPRODUCT((Spiele!H4:H27="Atlas United")*(Spiele!J4:J27&lt;&gt;"")*(Spiele!J4:J27&gt;Spiele!I4:I27))</f>
        <v>0</v>
      </c>
      <c r="E25" s="31" t="n">
        <f aca="false">SUMPRODUCT((Spiele!G4:G27="Atlas United")*(Spiele!I4:I27&lt;&gt;"")*(Spiele!I4:I27=Spiele!J4:J27))+SUMPRODUCT((Spiele!H4:H27="Atlas United")*(Spiele!J4:J27&lt;&gt;"")*(Spiele!J4:J27=Spiele!I4:I27))</f>
        <v>0</v>
      </c>
      <c r="F25" s="31" t="n">
        <f aca="false">C25-D25-E25</f>
        <v>3</v>
      </c>
      <c r="G25" s="31" t="n">
        <f aca="false">SUMPRODUCT((Spiele!G4:G27="Atlas United")*(Spiele!I4:I27&lt;&gt;"")*Spiele!I4:I27)+SUMPRODUCT((Spiele!H4:H27="Atlas United")*(Spiele!J4:J27&lt;&gt;"")*Spiele!J4:J27)</f>
        <v>0</v>
      </c>
      <c r="H25" s="31" t="n">
        <f aca="false">SUMPRODUCT((Spiele!G4:G27="Atlas United")*(Spiele!I4:I27&lt;&gt;"")*Spiele!J4:J27)+SUMPRODUCT((Spiele!H4:H27="Atlas United")*(Spiele!J4:J27&lt;&gt;"")*Spiele!I4:I27)</f>
        <v>0</v>
      </c>
      <c r="I25" s="31" t="n">
        <f aca="false">G25-H25</f>
        <v>0</v>
      </c>
      <c r="J25" s="32" t="n">
        <f aca="false">D25*3+E25</f>
        <v>0</v>
      </c>
      <c r="K25" s="33" t="s">
        <v>119</v>
      </c>
      <c r="L25" s="34" t="s">
        <v>158</v>
      </c>
    </row>
    <row r="26" customFormat="false" ht="18" hidden="false" customHeight="true" outlineLevel="0" collapsed="false">
      <c r="A26" s="35" t="n">
        <v>2</v>
      </c>
      <c r="B26" s="36" t="s">
        <v>65</v>
      </c>
      <c r="C26" s="37" t="n">
        <f aca="false">COUNTIF(Spiele!G4:G27,"Dynamo Nord")+COUNTIF(Spiele!H4:H27,"Dynamo Nord")</f>
        <v>3</v>
      </c>
      <c r="D26" s="37" t="n">
        <f aca="false">SUMPRODUCT((Spiele!G4:G27="Dynamo Nord")*(Spiele!I4:I27&lt;&gt;"")*(Spiele!I4:I27&gt;Spiele!J4:J27))+SUMPRODUCT((Spiele!H4:H27="Dynamo Nord")*(Spiele!J4:J27&lt;&gt;"")*(Spiele!J4:J27&gt;Spiele!I4:I27))</f>
        <v>0</v>
      </c>
      <c r="E26" s="37" t="n">
        <f aca="false">SUMPRODUCT((Spiele!G4:G27="Dynamo Nord")*(Spiele!I4:I27&lt;&gt;"")*(Spiele!I4:I27=Spiele!J4:J27))+SUMPRODUCT((Spiele!H4:H27="Dynamo Nord")*(Spiele!J4:J27&lt;&gt;"")*(Spiele!J4:J27=Spiele!I4:I27))</f>
        <v>0</v>
      </c>
      <c r="F26" s="37" t="n">
        <f aca="false">C26-D26-E26</f>
        <v>3</v>
      </c>
      <c r="G26" s="37" t="n">
        <f aca="false">SUMPRODUCT((Spiele!G4:G27="Dynamo Nord")*(Spiele!I4:I27&lt;&gt;"")*Spiele!I4:I27)+SUMPRODUCT((Spiele!H4:H27="Dynamo Nord")*(Spiele!J4:J27&lt;&gt;"")*Spiele!J4:J27)</f>
        <v>0</v>
      </c>
      <c r="H26" s="37" t="n">
        <f aca="false">SUMPRODUCT((Spiele!G4:G27="Dynamo Nord")*(Spiele!I4:I27&lt;&gt;"")*Spiele!J4:J27)+SUMPRODUCT((Spiele!H4:H27="Dynamo Nord")*(Spiele!J4:J27&lt;&gt;"")*Spiele!I4:I27)</f>
        <v>0</v>
      </c>
      <c r="I26" s="37" t="n">
        <f aca="false">G26-H26</f>
        <v>0</v>
      </c>
      <c r="J26" s="37" t="n">
        <f aca="false">D26*3+E26</f>
        <v>0</v>
      </c>
      <c r="K26" s="38" t="s">
        <v>119</v>
      </c>
      <c r="L26" s="39" t="s">
        <v>158</v>
      </c>
    </row>
    <row r="27" customFormat="false" ht="18" hidden="false" customHeight="true" outlineLevel="0" collapsed="false">
      <c r="A27" s="3" t="n">
        <v>3</v>
      </c>
      <c r="B27" s="4" t="s">
        <v>69</v>
      </c>
      <c r="C27" s="40" t="n">
        <f aca="false">COUNTIF(Spiele!G4:G27,"Viktoria West")+COUNTIF(Spiele!H4:H27,"Viktoria West")</f>
        <v>3</v>
      </c>
      <c r="D27" s="40" t="n">
        <f aca="false">SUMPRODUCT((Spiele!G4:G27="Viktoria West")*(Spiele!I4:I27&lt;&gt;"")*(Spiele!I4:I27&gt;Spiele!J4:J27))+SUMPRODUCT((Spiele!H4:H27="Viktoria West")*(Spiele!J4:J27&lt;&gt;"")*(Spiele!J4:J27&gt;Spiele!I4:I27))</f>
        <v>0</v>
      </c>
      <c r="E27" s="40" t="n">
        <f aca="false">SUMPRODUCT((Spiele!G4:G27="Viktoria West")*(Spiele!I4:I27&lt;&gt;"")*(Spiele!I4:I27=Spiele!J4:J27))+SUMPRODUCT((Spiele!H4:H27="Viktoria West")*(Spiele!J4:J27&lt;&gt;"")*(Spiele!J4:J27=Spiele!I4:I27))</f>
        <v>0</v>
      </c>
      <c r="F27" s="40" t="n">
        <f aca="false">C27-D27-E27</f>
        <v>3</v>
      </c>
      <c r="G27" s="40" t="n">
        <f aca="false">SUMPRODUCT((Spiele!G4:G27="Viktoria West")*(Spiele!I4:I27&lt;&gt;"")*Spiele!I4:I27)+SUMPRODUCT((Spiele!H4:H27="Viktoria West")*(Spiele!J4:J27&lt;&gt;"")*Spiele!J4:J27)</f>
        <v>0</v>
      </c>
      <c r="H27" s="40" t="n">
        <f aca="false">SUMPRODUCT((Spiele!G4:G27="Viktoria West")*(Spiele!I4:I27&lt;&gt;"")*Spiele!J4:J27)+SUMPRODUCT((Spiele!H4:H27="Viktoria West")*(Spiele!J4:J27&lt;&gt;"")*Spiele!I4:I27)</f>
        <v>0</v>
      </c>
      <c r="I27" s="40" t="n">
        <f aca="false">G27-H27</f>
        <v>0</v>
      </c>
      <c r="J27" s="40" t="n">
        <f aca="false">D27*3+E27</f>
        <v>0</v>
      </c>
      <c r="K27" s="41" t="s">
        <v>119</v>
      </c>
      <c r="L27" s="42"/>
    </row>
    <row r="28" customFormat="false" ht="18" hidden="false" customHeight="true" outlineLevel="0" collapsed="false">
      <c r="A28" s="35" t="n">
        <v>4</v>
      </c>
      <c r="B28" s="36" t="s">
        <v>73</v>
      </c>
      <c r="C28" s="37" t="n">
        <f aca="false">COUNTIF(Spiele!G4:G27,"FC Sparta")+COUNTIF(Spiele!H4:H27,"FC Sparta")</f>
        <v>3</v>
      </c>
      <c r="D28" s="37" t="n">
        <f aca="false">SUMPRODUCT((Spiele!G4:G27="FC Sparta")*(Spiele!I4:I27&lt;&gt;"")*(Spiele!I4:I27&gt;Spiele!J4:J27))+SUMPRODUCT((Spiele!H4:H27="FC Sparta")*(Spiele!J4:J27&lt;&gt;"")*(Spiele!J4:J27&gt;Spiele!I4:I27))</f>
        <v>0</v>
      </c>
      <c r="E28" s="37" t="n">
        <f aca="false">SUMPRODUCT((Spiele!G4:G27="FC Sparta")*(Spiele!I4:I27&lt;&gt;"")*(Spiele!I4:I27=Spiele!J4:J27))+SUMPRODUCT((Spiele!H4:H27="FC Sparta")*(Spiele!J4:J27&lt;&gt;"")*(Spiele!J4:J27=Spiele!I4:I27))</f>
        <v>0</v>
      </c>
      <c r="F28" s="37" t="n">
        <f aca="false">C28-D28-E28</f>
        <v>3</v>
      </c>
      <c r="G28" s="37" t="n">
        <f aca="false">SUMPRODUCT((Spiele!G4:G27="FC Sparta")*(Spiele!I4:I27&lt;&gt;"")*Spiele!I4:I27)+SUMPRODUCT((Spiele!H4:H27="FC Sparta")*(Spiele!J4:J27&lt;&gt;"")*Spiele!J4:J27)</f>
        <v>0</v>
      </c>
      <c r="H28" s="37" t="n">
        <f aca="false">SUMPRODUCT((Spiele!G4:G27="FC Sparta")*(Spiele!I4:I27&lt;&gt;"")*Spiele!J4:J27)+SUMPRODUCT((Spiele!H4:H27="FC Sparta")*(Spiele!J4:J27&lt;&gt;"")*Spiele!I4:I27)</f>
        <v>0</v>
      </c>
      <c r="I28" s="37" t="n">
        <f aca="false">G28-H28</f>
        <v>0</v>
      </c>
      <c r="J28" s="37" t="n">
        <f aca="false">D28*3+E28</f>
        <v>0</v>
      </c>
      <c r="K28" s="38" t="s">
        <v>119</v>
      </c>
      <c r="L28" s="43"/>
    </row>
  </sheetData>
  <mergeCells count="5">
    <mergeCell ref="A1:L1"/>
    <mergeCell ref="A2:L2"/>
    <mergeCell ref="A9:L9"/>
    <mergeCell ref="A16:L16"/>
    <mergeCell ref="A23:L23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BF8F00"/>
    <pageSetUpPr fitToPage="false"/>
  </sheetPr>
  <dimension ref="A1:K2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18"/>
    <col collapsed="false" customWidth="true" hidden="false" outlineLevel="0" max="2" min="2" style="0" width="22"/>
    <col collapsed="false" customWidth="true" hidden="false" outlineLevel="0" max="4" min="3" style="0" width="30"/>
    <col collapsed="false" customWidth="true" hidden="false" outlineLevel="0" max="5" min="5" style="0" width="20"/>
    <col collapsed="false" customWidth="true" hidden="false" outlineLevel="0" max="11" min="6" style="0" width="14"/>
  </cols>
  <sheetData>
    <row r="1" customFormat="false" ht="37.5" hidden="false" customHeight="true" outlineLevel="0" collapsed="false">
      <c r="A1" s="44" t="s">
        <v>162</v>
      </c>
      <c r="B1" s="44"/>
      <c r="C1" s="44"/>
      <c r="D1" s="44"/>
      <c r="E1" s="44"/>
      <c r="F1" s="44"/>
      <c r="G1" s="44"/>
      <c r="H1" s="44"/>
      <c r="I1" s="44"/>
      <c r="J1" s="44"/>
      <c r="K1" s="44"/>
    </row>
    <row r="3" customFormat="false" ht="24" hidden="false" customHeight="true" outlineLevel="0" collapsed="false">
      <c r="A3" s="45" t="s">
        <v>163</v>
      </c>
      <c r="B3" s="45"/>
      <c r="D3" s="46" t="s">
        <v>164</v>
      </c>
      <c r="E3" s="46"/>
      <c r="G3" s="47" t="s">
        <v>165</v>
      </c>
      <c r="H3" s="47"/>
      <c r="J3" s="45" t="s">
        <v>166</v>
      </c>
      <c r="K3" s="45"/>
    </row>
    <row r="4" customFormat="false" ht="36" hidden="false" customHeight="true" outlineLevel="0" collapsed="false">
      <c r="A4" s="48" t="n">
        <f aca="false">COUNTA(Teams!B3:B18)</f>
        <v>16</v>
      </c>
      <c r="B4" s="48"/>
      <c r="D4" s="49" t="n">
        <f aca="false">24</f>
        <v>24</v>
      </c>
      <c r="E4" s="49"/>
      <c r="G4" s="50" t="n">
        <f aca="false">4</f>
        <v>4</v>
      </c>
      <c r="H4" s="50"/>
      <c r="J4" s="51" t="n">
        <f aca="false">28</f>
        <v>28</v>
      </c>
      <c r="K4" s="51"/>
    </row>
    <row r="7" customFormat="false" ht="24" hidden="false" customHeight="true" outlineLevel="0" collapsed="false">
      <c r="A7" s="27" t="s">
        <v>167</v>
      </c>
      <c r="B7" s="27"/>
      <c r="C7" s="27"/>
      <c r="D7" s="27"/>
      <c r="E7" s="27"/>
      <c r="F7" s="27"/>
      <c r="G7" s="27"/>
      <c r="H7" s="27"/>
      <c r="I7" s="27"/>
      <c r="J7" s="27"/>
      <c r="K7" s="27"/>
    </row>
    <row r="8" customFormat="false" ht="19.5" hidden="false" customHeight="true" outlineLevel="0" collapsed="false">
      <c r="A8" s="52" t="s">
        <v>168</v>
      </c>
      <c r="B8" s="28" t="s">
        <v>169</v>
      </c>
      <c r="D8" s="52" t="s">
        <v>168</v>
      </c>
      <c r="E8" s="28" t="s">
        <v>169</v>
      </c>
      <c r="G8" s="52" t="s">
        <v>170</v>
      </c>
      <c r="H8" s="52" t="s">
        <v>171</v>
      </c>
      <c r="I8" s="52"/>
    </row>
    <row r="9" customFormat="false" ht="21.75" hidden="false" customHeight="true" outlineLevel="0" collapsed="false">
      <c r="A9" s="53" t="s">
        <v>172</v>
      </c>
      <c r="B9" s="54" t="n">
        <v>8</v>
      </c>
      <c r="D9" s="53" t="s">
        <v>173</v>
      </c>
      <c r="E9" s="54" t="n">
        <v>2</v>
      </c>
    </row>
    <row r="10" customFormat="false" ht="19.5" hidden="false" customHeight="true" outlineLevel="0" collapsed="false">
      <c r="A10" s="55" t="s">
        <v>174</v>
      </c>
      <c r="B10" s="55" t="s">
        <v>166</v>
      </c>
      <c r="C10" s="55" t="s">
        <v>175</v>
      </c>
      <c r="D10" s="56" t="s">
        <v>171</v>
      </c>
      <c r="E10" s="56"/>
      <c r="F10" s="56"/>
    </row>
    <row r="11" customFormat="false" ht="19.5" hidden="false" customHeight="true" outlineLevel="0" collapsed="false">
      <c r="A11" s="12" t="s">
        <v>176</v>
      </c>
      <c r="B11" s="57" t="n">
        <f aca="false">(B9*(B9-1))/2</f>
        <v>28</v>
      </c>
      <c r="C11" s="58" t="n">
        <f aca="false">(B9-1)/2+1</f>
        <v>4.5</v>
      </c>
      <c r="D11" s="59" t="s">
        <v>177</v>
      </c>
      <c r="E11" s="59"/>
      <c r="F11" s="59"/>
    </row>
    <row r="12" customFormat="false" ht="19.5" hidden="false" customHeight="true" outlineLevel="0" collapsed="false">
      <c r="A12" s="17" t="s">
        <v>178</v>
      </c>
      <c r="B12" s="60" t="n">
        <f aca="false">B9-1</f>
        <v>7</v>
      </c>
      <c r="C12" s="61" t="n">
        <f aca="false">LOG(B9,2)</f>
        <v>3</v>
      </c>
      <c r="D12" s="62" t="s">
        <v>179</v>
      </c>
      <c r="E12" s="62"/>
      <c r="F12" s="62"/>
    </row>
    <row r="13" customFormat="false" ht="19.5" hidden="false" customHeight="true" outlineLevel="0" collapsed="false">
      <c r="A13" s="12" t="s">
        <v>180</v>
      </c>
      <c r="B13" s="57" t="n">
        <f aca="false">IFERROR((B9/E9)*(B9/E9-1)/2*E9,"–")</f>
        <v>12</v>
      </c>
      <c r="C13" s="58" t="n">
        <f aca="false">IFERROR(B9/E9-1,"–")</f>
        <v>3</v>
      </c>
      <c r="D13" s="59" t="s">
        <v>181</v>
      </c>
      <c r="E13" s="59"/>
      <c r="F13" s="59"/>
    </row>
    <row r="14" customFormat="false" ht="19.5" hidden="false" customHeight="true" outlineLevel="0" collapsed="false">
      <c r="A14" s="22" t="s">
        <v>182</v>
      </c>
      <c r="B14" s="63" t="n">
        <f aca="false">IFERROR(E9-1,"–")</f>
        <v>1</v>
      </c>
      <c r="C14" s="64" t="s">
        <v>183</v>
      </c>
      <c r="D14" s="65" t="s">
        <v>184</v>
      </c>
      <c r="E14" s="65"/>
      <c r="F14" s="65"/>
    </row>
    <row r="16" customFormat="false" ht="24" hidden="false" customHeight="true" outlineLevel="0" collapsed="false">
      <c r="A16" s="27" t="s">
        <v>185</v>
      </c>
      <c r="B16" s="27"/>
      <c r="C16" s="27"/>
      <c r="D16" s="27"/>
      <c r="E16" s="27"/>
      <c r="F16" s="27"/>
      <c r="G16" s="27"/>
      <c r="H16" s="27"/>
      <c r="I16" s="27"/>
      <c r="J16" s="27"/>
      <c r="K16" s="27"/>
    </row>
    <row r="17" customFormat="false" ht="19.5" hidden="false" customHeight="true" outlineLevel="0" collapsed="false">
      <c r="A17" s="28" t="s">
        <v>174</v>
      </c>
      <c r="B17" s="28" t="s">
        <v>186</v>
      </c>
      <c r="C17" s="28" t="s">
        <v>187</v>
      </c>
      <c r="D17" s="28"/>
      <c r="E17" s="28" t="s">
        <v>188</v>
      </c>
    </row>
    <row r="18" customFormat="false" ht="27.75" hidden="false" customHeight="true" outlineLevel="0" collapsed="false">
      <c r="A18" s="66" t="s">
        <v>189</v>
      </c>
      <c r="B18" s="67" t="s">
        <v>190</v>
      </c>
      <c r="C18" s="67" t="s">
        <v>191</v>
      </c>
      <c r="D18" s="67" t="s">
        <v>192</v>
      </c>
      <c r="E18" s="67" t="s">
        <v>193</v>
      </c>
    </row>
    <row r="19" customFormat="false" ht="27.75" hidden="false" customHeight="true" outlineLevel="0" collapsed="false">
      <c r="A19" s="68" t="s">
        <v>194</v>
      </c>
      <c r="B19" s="69" t="s">
        <v>195</v>
      </c>
      <c r="C19" s="69" t="s">
        <v>196</v>
      </c>
      <c r="D19" s="69" t="s">
        <v>197</v>
      </c>
      <c r="E19" s="69" t="s">
        <v>198</v>
      </c>
    </row>
    <row r="20" customFormat="false" ht="27.75" hidden="false" customHeight="true" outlineLevel="0" collapsed="false">
      <c r="A20" s="70" t="s">
        <v>199</v>
      </c>
      <c r="B20" s="71" t="s">
        <v>200</v>
      </c>
      <c r="C20" s="71" t="s">
        <v>201</v>
      </c>
      <c r="D20" s="71" t="s">
        <v>202</v>
      </c>
      <c r="E20" s="71" t="s">
        <v>203</v>
      </c>
    </row>
    <row r="22" customFormat="false" ht="24" hidden="false" customHeight="true" outlineLevel="0" collapsed="false">
      <c r="A22" s="72" t="s">
        <v>204</v>
      </c>
      <c r="B22" s="72"/>
      <c r="C22" s="72"/>
      <c r="D22" s="72"/>
      <c r="E22" s="72"/>
      <c r="F22" s="72"/>
      <c r="G22" s="72"/>
      <c r="H22" s="72"/>
      <c r="I22" s="72"/>
      <c r="J22" s="72"/>
      <c r="K22" s="72"/>
    </row>
    <row r="23" customFormat="false" ht="18" hidden="false" customHeight="true" outlineLevel="0" collapsed="false">
      <c r="A23" s="73" t="s">
        <v>205</v>
      </c>
      <c r="B23" s="73"/>
      <c r="C23" s="73"/>
      <c r="D23" s="73"/>
      <c r="E23" s="73"/>
      <c r="F23" s="73"/>
      <c r="G23" s="73"/>
      <c r="H23" s="73"/>
      <c r="I23" s="73"/>
      <c r="J23" s="73"/>
      <c r="K23" s="73"/>
    </row>
    <row r="24" customFormat="false" ht="18" hidden="false" customHeight="true" outlineLevel="0" collapsed="false">
      <c r="A24" s="73" t="s">
        <v>206</v>
      </c>
      <c r="B24" s="73"/>
      <c r="C24" s="73"/>
      <c r="D24" s="73"/>
      <c r="E24" s="73"/>
      <c r="F24" s="73"/>
      <c r="G24" s="73"/>
      <c r="H24" s="73"/>
      <c r="I24" s="73"/>
      <c r="J24" s="73"/>
      <c r="K24" s="73"/>
    </row>
    <row r="25" customFormat="false" ht="18" hidden="false" customHeight="true" outlineLevel="0" collapsed="false">
      <c r="A25" s="73" t="s">
        <v>207</v>
      </c>
      <c r="B25" s="73"/>
      <c r="C25" s="73"/>
      <c r="D25" s="73"/>
      <c r="E25" s="73"/>
      <c r="F25" s="73"/>
      <c r="G25" s="73"/>
      <c r="H25" s="73"/>
      <c r="I25" s="73"/>
      <c r="J25" s="73"/>
      <c r="K25" s="73"/>
    </row>
    <row r="26" customFormat="false" ht="18" hidden="false" customHeight="true" outlineLevel="0" collapsed="false">
      <c r="A26" s="73" t="s">
        <v>208</v>
      </c>
      <c r="B26" s="73"/>
      <c r="C26" s="73"/>
      <c r="D26" s="73"/>
      <c r="E26" s="73"/>
      <c r="F26" s="73"/>
      <c r="G26" s="73"/>
      <c r="H26" s="73"/>
      <c r="I26" s="73"/>
      <c r="J26" s="73"/>
      <c r="K26" s="73"/>
    </row>
    <row r="27" customFormat="false" ht="18" hidden="false" customHeight="true" outlineLevel="0" collapsed="false">
      <c r="A27" s="73" t="s">
        <v>209</v>
      </c>
      <c r="B27" s="73"/>
      <c r="C27" s="73"/>
      <c r="D27" s="73"/>
      <c r="E27" s="73"/>
      <c r="F27" s="73"/>
      <c r="G27" s="73"/>
      <c r="H27" s="73"/>
      <c r="I27" s="73"/>
      <c r="J27" s="73"/>
      <c r="K27" s="73"/>
    </row>
    <row r="29" customFormat="false" ht="24" hidden="false" customHeight="true" outlineLevel="0" collapsed="false">
      <c r="A29" s="74" t="s">
        <v>210</v>
      </c>
      <c r="B29" s="74"/>
      <c r="C29" s="74"/>
      <c r="D29" s="74"/>
      <c r="E29" s="74"/>
      <c r="F29" s="74"/>
      <c r="G29" s="74"/>
      <c r="H29" s="74"/>
      <c r="I29" s="74"/>
      <c r="J29" s="74"/>
      <c r="K29" s="74"/>
    </row>
  </sheetData>
  <mergeCells count="25">
    <mergeCell ref="A1:K1"/>
    <mergeCell ref="A3:B3"/>
    <mergeCell ref="D3:E3"/>
    <mergeCell ref="G3:H3"/>
    <mergeCell ref="J3:K3"/>
    <mergeCell ref="A4:B4"/>
    <mergeCell ref="D4:E4"/>
    <mergeCell ref="G4:H4"/>
    <mergeCell ref="J4:K4"/>
    <mergeCell ref="A7:K7"/>
    <mergeCell ref="H8:I8"/>
    <mergeCell ref="D10:F10"/>
    <mergeCell ref="D11:F11"/>
    <mergeCell ref="D12:F12"/>
    <mergeCell ref="D13:F13"/>
    <mergeCell ref="D14:F14"/>
    <mergeCell ref="A16:K16"/>
    <mergeCell ref="C17:D17"/>
    <mergeCell ref="A22:K22"/>
    <mergeCell ref="A23:K23"/>
    <mergeCell ref="A24:K24"/>
    <mergeCell ref="A25:K25"/>
    <mergeCell ref="A26:K26"/>
    <mergeCell ref="A27:K27"/>
    <mergeCell ref="A29:K29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LibreOffice/7.4.7.2$Linux_X86_64 LibreOffice_project/40$Build-2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2026-04-13T07:59:10Z</dcterms:created>
  <dc:creator>openpyxl</dc:creator>
  <dc:description/>
  <dc:language>en-US</dc:language>
  <cp:lastModifiedBy/>
  <dcterms:modified xsi:type="dcterms:W3CDTF">2026-04-13T07:59:10Z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