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ämissen" sheetId="1" state="visible" r:id="rId2"/>
    <sheet name="Bottom-Up Prognose" sheetId="2" state="visible" r:id="rId3"/>
    <sheet name="Mehrprodukt-Umsatz" sheetId="3" state="visible" r:id="rId4"/>
    <sheet name="3-Jahres-Übersicht" sheetId="4" state="visible" r:id="rId5"/>
    <sheet name="Break-Even-Analyse" sheetId="5" state="visible" r:id="rId6"/>
    <sheet name="Hinweise &amp; FAQ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<sst xmlns="http://schemas.openxmlformats.org/spreadsheetml/2006/main" count="164" uniqueCount="141">
  <si>
    <t xml:space="preserve">📊  Umsatzprognose – Prämissen &amp; Annahmen</t>
  </si>
  <si>
    <t xml:space="preserve">Unternehmensangaben</t>
  </si>
  <si>
    <t xml:space="preserve">Unternehmensname</t>
  </si>
  <si>
    <t xml:space="preserve">Mein Startup GmbH</t>
  </si>
  <si>
    <t xml:space="preserve">← Bitte anpassen</t>
  </si>
  <si>
    <t xml:space="preserve">Gründungsjahr</t>
  </si>
  <si>
    <t xml:space="preserve">Planungszeitraum (Start)</t>
  </si>
  <si>
    <t xml:space="preserve">2025-01</t>
  </si>
  <si>
    <t xml:space="preserve">Währung</t>
  </si>
  <si>
    <t xml:space="preserve">EUR (Netto)</t>
  </si>
  <si>
    <t xml:space="preserve">Bottom-Up Annahmen (monatlich)</t>
  </si>
  <si>
    <t xml:space="preserve">Website-Besucher/Monat</t>
  </si>
  <si>
    <t xml:space="preserve">← Startmonat; wächst laut Wachstumsrate</t>
  </si>
  <si>
    <t xml:space="preserve">Monatl. Besucherwachstum (%)</t>
  </si>
  <si>
    <t xml:space="preserve">← z.B. 0.05 = 5 % p.M.</t>
  </si>
  <si>
    <t xml:space="preserve">Conversion Rate (%)</t>
  </si>
  <si>
    <t xml:space="preserve">← Anteil der Besucher, die kaufen</t>
  </si>
  <si>
    <t xml:space="preserve">Ø Bestellwert (€ Netto)</t>
  </si>
  <si>
    <t xml:space="preserve">← Durchschnittlicher Netto-Umsatz/Kauf</t>
  </si>
  <si>
    <t xml:space="preserve">Retouren / Rabatte (%)</t>
  </si>
  <si>
    <t xml:space="preserve">← Abzug vom Bruttoumsatz</t>
  </si>
  <si>
    <t xml:space="preserve">Preisstruktur (bis zu 3 Produkte/Dienstleistungen)</t>
  </si>
  <si>
    <t xml:space="preserve">Produkt/Service</t>
  </si>
  <si>
    <t xml:space="preserve">Netto-Preis (€)</t>
  </si>
  <si>
    <t xml:space="preserve">Monatl. Absatzmenge (Stück)</t>
  </si>
  <si>
    <t xml:space="preserve">Produkt A</t>
  </si>
  <si>
    <t xml:space="preserve">Produkt B</t>
  </si>
  <si>
    <t xml:space="preserve">Service C</t>
  </si>
  <si>
    <t xml:space="preserve">Szenario-Faktoren</t>
  </si>
  <si>
    <t xml:space="preserve">Realistic Case (Basis)</t>
  </si>
  <si>
    <t xml:space="preserve">← 100 % des geplanten Umsatzes</t>
  </si>
  <si>
    <t xml:space="preserve">Worst Case Faktor</t>
  </si>
  <si>
    <t xml:space="preserve">← -20 % gegenüber Realistic Case</t>
  </si>
  <si>
    <t xml:space="preserve">Best Case Faktor</t>
  </si>
  <si>
    <t xml:space="preserve">← +20 % gegenüber Realistic Case</t>
  </si>
  <si>
    <t xml:space="preserve">Legende:  Blau = Eingabefeld (änderbar)  |  Gelb = wichtige Annahme  |  Schwarz = Formel</t>
  </si>
  <si>
    <t xml:space="preserve">📈  Bottom-Up Umsatzprognose – Monatliche Planung (Jahr 1)</t>
  </si>
  <si>
    <t xml:space="preserve">Kennzahl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</si>
  <si>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</si>
  <si>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</si>
  <si>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</si>
  <si>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</si>
  <si>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</si>
  <si>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</si>
  <si>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</si>
  <si>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</si>
  <si>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</si>
  <si>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</si>
  <si>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</si>
  <si>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</si>
  <si>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</si>
  <si>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TRAFFIC &amp; CONVERSION (Bottom-Up Methode)</t>
  </si>
  <si>
    <t xml:space="preserve">Website-Besucher</t>
  </si>
  <si>
    <t xml:space="preserve">  Käufer (Besucher × CR)</t>
  </si>
  <si>
    <t xml:space="preserve">  Conversion Rate</t>
  </si>
  <si>
    <t xml:space="preserve">UMSATZBERECHNUNG</t>
  </si>
  <si>
    <t xml:space="preserve">Bruttoumsatz (Käufer × Ø Bestellwert)</t>
  </si>
  <si>
    <t xml:space="preserve">  ./. Retouren &amp; Rabatte</t>
  </si>
  <si>
    <t xml:space="preserve">Nettoumsatz (Realistic Case)</t>
  </si>
  <si>
    <t xml:space="preserve">SZENARIO-ANALYSE (IHK-Empfehlung)</t>
  </si>
  <si>
    <t xml:space="preserve">Worst Case (−20 %)</t>
  </si>
  <si>
    <t xml:space="preserve">Best Case (+20 %)</t>
  </si>
  <si>
    <t xml:space="preserve">🏭  Mehrprodukt-Umsatzberechnung  –  U = Σ (pᵢ × xᵢ)</t>
  </si>
  <si>
    <t xml:space="preserve">GESAMT-UMSATZ  U = Σ(pᵢ×xᵢ)</t>
  </si>
  <si>
    <t xml:space="preserve">Top-Down Plausibilitätsprüfung</t>
  </si>
  <si>
    <t xml:space="preserve">Gesamtmarkt TAM (€)</t>
  </si>
  <si>
    <t xml:space="preserve">Zielsegment SAM (%)</t>
  </si>
  <si>
    <t xml:space="preserve">Erreichbarer Markt SAM (€)</t>
  </si>
  <si>
    <t xml:space="preserve">Angestrebter Marktanteil (%)</t>
  </si>
  <si>
    <t xml:space="preserve">Top-Down Umsatzpotenzial (€)</t>
  </si>
  <si>
    <t xml:space="preserve">📅  3-Jahres-Umsatzübersicht (Jahreswerte)</t>
  </si>
  <si>
    <t xml:space="preserve">Jahr 1</t>
  </si>
  <si>
    <t xml:space="preserve">Jahr 2</t>
  </si>
  <si>
    <t xml:space="preserve">Jahr 3</t>
  </si>
  <si>
    <t xml:space="preserve">Jährl. Umsatzwachstum (%)</t>
  </si>
  <si>
    <t xml:space="preserve">–</t>
  </si>
  <si>
    <t xml:space="preserve">Nettoumsatz-Szenarien</t>
  </si>
  <si>
    <t xml:space="preserve">Realistic Case</t>
  </si>
  <si>
    <t xml:space="preserve">Worst Case</t>
  </si>
  <si>
    <t xml:space="preserve">Best Case</t>
  </si>
  <si>
    <t xml:space="preserve">Wachstumsraten (Realistic Case)</t>
  </si>
  <si>
    <t xml:space="preserve">YoY-Wachstum</t>
  </si>
  <si>
    <t xml:space="preserve">Basisjahr</t>
  </si>
  <si>
    <t xml:space="preserve">⚖️  Break-Even-Analyse</t>
  </si>
  <si>
    <t xml:space="preserve">Fixkosten &amp; Variable Kosten</t>
  </si>
  <si>
    <t xml:space="preserve">Monatliche Fixkosten (€)</t>
  </si>
  <si>
    <t xml:space="preserve">← Miete, Gehälter, Software etc.</t>
  </si>
  <si>
    <t xml:space="preserve">Variable Kosten pro Einheit (€)</t>
  </si>
  <si>
    <t xml:space="preserve">← Einkauf, Verpackung, Versand</t>
  </si>
  <si>
    <t xml:space="preserve">Ø Netto-Verkaufspreis (€)</t>
  </si>
  <si>
    <t xml:space="preserve">← → aus Prämissen</t>
  </si>
  <si>
    <t xml:space="preserve">Deckungsbeitrag/Einheit (€)</t>
  </si>
  <si>
    <t xml:space="preserve">← Preis – variable Kosten</t>
  </si>
  <si>
    <t xml:space="preserve">Deckungsbeitragsquote (%)</t>
  </si>
  <si>
    <t xml:space="preserve">← DB / Preis</t>
  </si>
  <si>
    <t xml:space="preserve">Break-Even-Menge (Einheiten/Monat)</t>
  </si>
  <si>
    <t xml:space="preserve">← Fixkosten / DB pro Einheit</t>
  </si>
  <si>
    <t xml:space="preserve">Break-Even-Umsatz (€/Monat)</t>
  </si>
  <si>
    <t xml:space="preserve">← BEP-Menge × Preis</t>
  </si>
  <si>
    <t xml:space="preserve">Break-Even-Zeitpunkt (Monate)</t>
  </si>
  <si>
    <t xml:space="preserve">Monatl. Nettoumsatz (Realistic, Monat 1)</t>
  </si>
  <si>
    <t xml:space="preserve">← aus Bottom-Up Prognose</t>
  </si>
  <si>
    <t xml:space="preserve">Benötigte Monate bis Break-Even (approx.)</t>
  </si>
  <si>
    <t xml:space="preserve">← Fixkosten / Monatsumsatz (Annäherung)</t>
  </si>
  <si>
    <t xml:space="preserve">📋  Hinweise zur Nutzung &amp; FAQ</t>
  </si>
  <si>
    <t xml:space="preserve">NUTZUNGSHINWEISE</t>
  </si>
  <si>
    <t xml:space="preserve">Eingabefelder</t>
  </si>
  <si>
    <t xml:space="preserve">Alle blauen Felder mit gelbem Hintergrund sind Eingabefelder. Nur diese Werte ändern!</t>
  </si>
  <si>
    <t xml:space="preserve">Formeln</t>
  </si>
  <si>
    <t xml:space="preserve">Schwarze Felder sind Berechnungsformeln – bitte nicht manuell überschreiben.</t>
  </si>
  <si>
    <t xml:space="preserve">Verknüpfungen</t>
  </si>
  <si>
    <t xml:space="preserve">Das Blatt 'Prämissen' steuert alle anderen Blätter. Änderungen wirken sich sofort aus.</t>
  </si>
  <si>
    <t xml:space="preserve">HÄUFIGE FEHLER</t>
  </si>
  <si>
    <t xml:space="preserve">Brutto vs. Netto</t>
  </si>
  <si>
    <t xml:space="preserve">Planen Sie IMMER mit Netto-Werten (ohne USt.). Mehrwertsteuer gehört in die Liquiditätsplanung.</t>
  </si>
  <si>
    <t xml:space="preserve">Hockey-Stick</t>
  </si>
  <si>
    <t xml:space="preserve">Exponentielles Wachstum muss begründet werden (neuer Markt, Skaleneffekte, etc.).</t>
  </si>
  <si>
    <t xml:space="preserve">Kapazitäten</t>
  </si>
  <si>
    <t xml:space="preserve">Deckel Sie den Umsatz anhand Ihrer max. Kapazität (Arbeitsstunden, Lager, etc.).</t>
  </si>
  <si>
    <t xml:space="preserve">Zahlungsziele</t>
  </si>
  <si>
    <t xml:space="preserve">Umsatz ≠ Cashflow. Berücksichtigen Sie Zahlungsverzögerungen in der Liquiditätsplanung.</t>
  </si>
  <si>
    <t xml:space="preserve">FAQ</t>
  </si>
  <si>
    <t xml:space="preserve">Wie detailliert?</t>
  </si>
  <si>
    <t xml:space="preserve">Für Banken/Investoren: Monatsbasis für Jahr 1–2, Quartalsbasis für Jahr 3–5.</t>
  </si>
  <si>
    <t xml:space="preserve">Prämissen-Quellen</t>
  </si>
  <si>
    <t xml:space="preserve">Branchenberichte (Statista), IHK-Publikationen, Geschäftsberichte von Wettbewerbern, Testkampagnen.</t>
  </si>
  <si>
    <t xml:space="preserve">KfW-Anforderung</t>
  </si>
  <si>
    <t xml:space="preserve">Die Nachvollziehbarkeit der Annahmen (Prämissen) ist entscheidend für Fördermittelbewilligung.</t>
  </si>
  <si>
    <t xml:space="preserve">Szenario-Analyse</t>
  </si>
  <si>
    <t xml:space="preserve">IHK empfiehlt: Realistic Case (Basis), Worst Case (−20 %), Best Case (+20 %).</t>
  </si>
  <si>
    <t xml:space="preserve">FORMEL-REFERENZ</t>
  </si>
  <si>
    <t xml:space="preserve">Basis-Umsatz</t>
  </si>
  <si>
    <t xml:space="preserve">U = Σ (pᵢ × xᵢ)  →  Summe aus Preis × Menge je Produkt</t>
  </si>
  <si>
    <t xml:space="preserve">Bottom-Up</t>
  </si>
  <si>
    <t xml:space="preserve">Umsatz = Besucher × Conversion Rate × Ø Bestellwert × (1 − Retouren)</t>
  </si>
  <si>
    <t xml:space="preserve">Top-Down</t>
  </si>
  <si>
    <t xml:space="preserve">Umsatz = TAM × SAM-Anteil × Marktanteil</t>
  </si>
  <si>
    <t xml:space="preserve">Break-Even-Menge</t>
  </si>
  <si>
    <t xml:space="preserve">BEP = Fixkosten / (Preis − variable Kosten)</t>
  </si>
  <si>
    <t xml:space="preserve">Deckungsbeitragsq.</t>
  </si>
  <si>
    <t xml:space="preserve">DBQ = (Preis − var. Kosten) / Preis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</si>
</sst>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%"/>
    <numFmt numFmtId="167" formatCode="#,##0.00&quot; €&quot;"/>
    <numFmt numFmtId="168" formatCode="#,##0&quot; €&quot;"/>
    <numFmt numFmtId="169" formatCode="0.00%"/>
    <numFmt numFmtId="170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60606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BF3FB"/>
      </patternFill>
    </fill>
    <fill>
      <patternFill patternType="solid">
        <fgColor rgb="FFE2EFDA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2F2F2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000"/>
      <rgbColor rgb="FFFF9900"/>
      <rgbColor rgb="FFED7D31"/>
      <rgbColor rgb="FF606060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C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8"/>
    <col collapsed="false" customWidth="true" hidden="false" outlineLevel="0" max="3" min="3" style="0" width="28"/>
  </cols>
  <sheetData>
    <row r="1" customFormat="false" ht="36" hidden="false" customHeight="true" outlineLevel="0" collapsed="false">
      <c r="A1" s="1" t="s">
        <v>0</v>
      </c>
      <c r="B1" s="1"/>
      <c r="C1" s="1"/>
    </row>
    <row r="2" customFormat="false" ht="13.5" hidden="false" customHeight="true" outlineLevel="0" collapsed="false"/>
    <row r="3" customFormat="false" ht="19.5" hidden="false" customHeight="true" outlineLevel="0" collapsed="false">
      <c r="A3" s="2" t="s">
        <v>1</v>
      </c>
      <c r="B3" s="2"/>
      <c r="C3" s="2"/>
    </row>
    <row r="4" customFormat="false" ht="18" hidden="false" customHeight="true" outlineLevel="0" collapsed="false">
      <c r="A4" s="3" t="s">
        <v>2</v>
      </c>
      <c r="B4" s="4" t="s">
        <v>3</v>
      </c>
      <c r="C4" s="5" t="s">
        <v>4</v>
      </c>
    </row>
    <row r="5" customFormat="false" ht="18" hidden="false" customHeight="true" outlineLevel="0" collapsed="false">
      <c r="A5" s="3" t="s">
        <v>5</v>
      </c>
      <c r="B5" s="4" t="n">
        <v>2025</v>
      </c>
      <c r="C5" s="5" t="s">
        <v>4</v>
      </c>
    </row>
    <row r="6" customFormat="false" ht="18" hidden="false" customHeight="true" outlineLevel="0" collapsed="false">
      <c r="A6" s="3" t="s">
        <v>6</v>
      </c>
      <c r="B6" s="6" t="s">
        <v>7</v>
      </c>
      <c r="C6" s="5" t="s">
        <v>4</v>
      </c>
    </row>
    <row r="7" customFormat="false" ht="18" hidden="false" customHeight="true" outlineLevel="0" collapsed="false">
      <c r="A7" s="3" t="s">
        <v>8</v>
      </c>
      <c r="B7" s="4" t="s">
        <v>9</v>
      </c>
      <c r="C7" s="5" t="s">
        <v>4</v>
      </c>
    </row>
    <row r="8" customFormat="false" ht="9.75" hidden="false" customHeight="true" outlineLevel="0" collapsed="false"/>
    <row r="9" customFormat="false" ht="19.5" hidden="false" customHeight="true" outlineLevel="0" collapsed="false">
      <c r="A9" s="2" t="s">
        <v>10</v>
      </c>
      <c r="B9" s="2"/>
      <c r="C9" s="2"/>
    </row>
    <row r="10" customFormat="false" ht="18" hidden="false" customHeight="true" outlineLevel="0" collapsed="false">
      <c r="A10" s="3" t="s">
        <v>11</v>
      </c>
      <c r="B10" s="7" t="n">
        <v>5000</v>
      </c>
      <c r="C10" s="5" t="s">
        <v>12</v>
      </c>
    </row>
    <row r="11" customFormat="false" ht="18" hidden="false" customHeight="true" outlineLevel="0" collapsed="false">
      <c r="A11" s="3" t="s">
        <v>13</v>
      </c>
      <c r="B11" s="8" t="n">
        <v>0.05</v>
      </c>
      <c r="C11" s="5" t="s">
        <v>14</v>
      </c>
    </row>
    <row r="12" customFormat="false" ht="18" hidden="false" customHeight="true" outlineLevel="0" collapsed="false">
      <c r="A12" s="3" t="s">
        <v>15</v>
      </c>
      <c r="B12" s="8" t="n">
        <v>0.025</v>
      </c>
      <c r="C12" s="5" t="s">
        <v>16</v>
      </c>
    </row>
    <row r="13" customFormat="false" ht="18" hidden="false" customHeight="true" outlineLevel="0" collapsed="false">
      <c r="A13" s="3" t="s">
        <v>17</v>
      </c>
      <c r="B13" s="9" t="n">
        <v>150</v>
      </c>
      <c r="C13" s="5" t="s">
        <v>18</v>
      </c>
    </row>
    <row r="14" customFormat="false" ht="18" hidden="false" customHeight="true" outlineLevel="0" collapsed="false">
      <c r="A14" s="3" t="s">
        <v>19</v>
      </c>
      <c r="B14" s="8" t="n">
        <v>0.05</v>
      </c>
      <c r="C14" s="5" t="s">
        <v>20</v>
      </c>
    </row>
    <row r="15" customFormat="false" ht="9.75" hidden="false" customHeight="true" outlineLevel="0" collapsed="false"/>
    <row r="16" customFormat="false" ht="19.5" hidden="false" customHeight="true" outlineLevel="0" collapsed="false">
      <c r="A16" s="2" t="s">
        <v>21</v>
      </c>
      <c r="B16" s="2"/>
      <c r="C16" s="2"/>
    </row>
    <row r="17" customFormat="false" ht="18" hidden="false" customHeight="true" outlineLevel="0" collapsed="false">
      <c r="A17" s="10" t="s">
        <v>22</v>
      </c>
      <c r="B17" s="10" t="s">
        <v>23</v>
      </c>
      <c r="C17" s="10" t="s">
        <v>24</v>
      </c>
    </row>
    <row r="18" customFormat="false" ht="18" hidden="false" customHeight="true" outlineLevel="0" collapsed="false">
      <c r="A18" s="6" t="s">
        <v>25</v>
      </c>
      <c r="B18" s="9" t="n">
        <v>99</v>
      </c>
      <c r="C18" s="7" t="n">
        <v>30</v>
      </c>
    </row>
    <row r="19" customFormat="false" ht="18" hidden="false" customHeight="true" outlineLevel="0" collapsed="false">
      <c r="A19" s="6" t="s">
        <v>26</v>
      </c>
      <c r="B19" s="9" t="n">
        <v>249</v>
      </c>
      <c r="C19" s="7" t="n">
        <v>10</v>
      </c>
    </row>
    <row r="20" customFormat="false" ht="18" hidden="false" customHeight="true" outlineLevel="0" collapsed="false">
      <c r="A20" s="6" t="s">
        <v>27</v>
      </c>
      <c r="B20" s="9" t="n">
        <v>499</v>
      </c>
      <c r="C20" s="7" t="n">
        <v>5</v>
      </c>
    </row>
    <row r="21" customFormat="false" ht="9.75" hidden="false" customHeight="true" outlineLevel="0" collapsed="false"/>
    <row r="22" customFormat="false" ht="19.5" hidden="false" customHeight="true" outlineLevel="0" collapsed="false">
      <c r="A22" s="2" t="s">
        <v>28</v>
      </c>
      <c r="B22" s="2"/>
      <c r="C22" s="2"/>
    </row>
    <row r="23" customFormat="false" ht="18" hidden="false" customHeight="true" outlineLevel="0" collapsed="false">
      <c r="A23" s="3" t="s">
        <v>29</v>
      </c>
      <c r="B23" s="8" t="n">
        <v>1</v>
      </c>
      <c r="C23" s="5" t="s">
        <v>30</v>
      </c>
    </row>
    <row r="24" customFormat="false" ht="18" hidden="false" customHeight="true" outlineLevel="0" collapsed="false">
      <c r="A24" s="3" t="s">
        <v>31</v>
      </c>
      <c r="B24" s="8" t="n">
        <v>0.8</v>
      </c>
      <c r="C24" s="5" t="s">
        <v>32</v>
      </c>
    </row>
    <row r="25" customFormat="false" ht="18" hidden="false" customHeight="true" outlineLevel="0" collapsed="false">
      <c r="A25" s="3" t="s">
        <v>33</v>
      </c>
      <c r="B25" s="8" t="n">
        <v>1.2</v>
      </c>
      <c r="C25" s="5" t="s">
        <v>34</v>
      </c>
    </row>
    <row r="27" customFormat="false" ht="13.5" hidden="false" customHeight="true" outlineLevel="0" collapsed="false">
      <c r="A27" s="11" t="s">
        <v>35</v>
      </c>
      <c r="B27" s="11"/>
      <c r="C27" s="11"/>
    </row>
  </sheetData>
  <mergeCells count="6">
    <mergeCell ref="A1:C1"/>
    <mergeCell ref="A3:C3"/>
    <mergeCell ref="A9:C9"/>
    <mergeCell ref="A16:C16"/>
    <mergeCell ref="A22:C22"/>
    <mergeCell ref="A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N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4" min="2" style="0" width="13"/>
  </cols>
  <sheetData>
    <row r="1" customFormat="false" ht="36" hidden="false" customHeight="true" outlineLevel="0" collapsed="false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customFormat="false" ht="7.5" hidden="false" customHeight="true" outlineLevel="0" collapsed="false"/>
    <row r="3" customFormat="false" ht="21.75" hidden="false" customHeight="true" outlineLevel="0" collapsed="false">
      <c r="A3" s="13" t="s">
        <v>37</v>
      </c>
      <c r="B3" s="10" t="s">
        <v>38</v>
      </c>
      <c r="C3" s="10" t="s">
        <v>39</v>
      </c>
      <c r="D3" s="10" t="s">
        <v>40</v>
      </c>
      <c r="E3" s="10" t="s">
        <v>41</v>
      </c>
      <c r="F3" s="10" t="s">
        <v>42</v>
      </c>
      <c r="G3" s="10" t="s">
        <v>43</v>
      </c>
      <c r="H3" s="10" t="s">
        <v>44</v>
      </c>
      <c r="I3" s="10" t="s">
        <v>45</v>
      </c>
      <c r="J3" s="10" t="s">
        <v>46</v>
      </c>
      <c r="K3" s="10" t="s">
        <v>47</v>
      </c>
      <c r="L3" s="10" t="s">
        <v>48</v>
      </c>
      <c r="M3" s="10" t="s">
        <v>49</v>
      </c>
      <c r="N3" s="13" t="s">
        <v>50</v>
      </c>
    </row>
    <row r="4" customFormat="false" ht="19.5" hidden="false" customHeight="true" outlineLevel="0" collapsed="false">
      <c r="A4" s="14" t="s">
        <v>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customFormat="false" ht="18" hidden="false" customHeight="true" outlineLevel="0" collapsed="false">
      <c r="A5" s="3" t="s">
        <v>52</v>
      </c>
      <c r="B5" s="15" t="n">
        <f aca="false">Prämissen!B10</f>
        <v>5000</v>
      </c>
      <c r="C5" s="15" t="n">
        <f aca="false">B5*(1+Prämissen!B11)</f>
        <v>5250</v>
      </c>
      <c r="D5" s="15" t="n">
        <f aca="false">C5*(1+Prämissen!B11)</f>
        <v>5512.5</v>
      </c>
      <c r="E5" s="15" t="n">
        <f aca="false">D5*(1+Prämissen!B11)</f>
        <v>5788.125</v>
      </c>
      <c r="F5" s="15" t="n">
        <f aca="false">E5*(1+Prämissen!B11)</f>
        <v>6077.53125</v>
      </c>
      <c r="G5" s="15" t="n">
        <f aca="false">F5*(1+Prämissen!B11)</f>
        <v>6381.4078125</v>
      </c>
      <c r="H5" s="15" t="n">
        <f aca="false">G5*(1+Prämissen!B11)</f>
        <v>6700.478203125</v>
      </c>
      <c r="I5" s="15" t="n">
        <f aca="false">H5*(1+Prämissen!B11)</f>
        <v>7035.50211328125</v>
      </c>
      <c r="J5" s="15" t="n">
        <f aca="false">I5*(1+Prämissen!B11)</f>
        <v>7387.27721894531</v>
      </c>
      <c r="K5" s="15" t="n">
        <f aca="false">J5*(1+Prämissen!B11)</f>
        <v>7756.64107989258</v>
      </c>
      <c r="L5" s="15" t="n">
        <f aca="false">K5*(1+Prämissen!B11)</f>
        <v>8144.47313388721</v>
      </c>
      <c r="M5" s="15" t="n">
        <f aca="false">L5*(1+Prämissen!B11)</f>
        <v>8551.69679058157</v>
      </c>
      <c r="N5" s="16" t="n">
        <f aca="false">SUM(B5:M5)</f>
        <v>79585.6326022129</v>
      </c>
    </row>
    <row r="6" customFormat="false" ht="18" hidden="false" customHeight="true" outlineLevel="0" collapsed="false">
      <c r="A6" s="17" t="s">
        <v>53</v>
      </c>
      <c r="B6" s="18" t="n">
        <f aca="false">B5*Prämissen!B12</f>
        <v>125</v>
      </c>
      <c r="C6" s="18" t="n">
        <f aca="false">C5*Prämissen!B12</f>
        <v>131.25</v>
      </c>
      <c r="D6" s="18" t="n">
        <f aca="false">D5*Prämissen!B12</f>
        <v>137.8125</v>
      </c>
      <c r="E6" s="18" t="n">
        <f aca="false">E5*Prämissen!B12</f>
        <v>144.703125</v>
      </c>
      <c r="F6" s="18" t="n">
        <f aca="false">F5*Prämissen!B12</f>
        <v>151.93828125</v>
      </c>
      <c r="G6" s="18" t="n">
        <f aca="false">G5*Prämissen!B12</f>
        <v>159.5351953125</v>
      </c>
      <c r="H6" s="18" t="n">
        <f aca="false">H5*Prämissen!B12</f>
        <v>167.511955078125</v>
      </c>
      <c r="I6" s="18" t="n">
        <f aca="false">I5*Prämissen!B12</f>
        <v>175.887552832031</v>
      </c>
      <c r="J6" s="18" t="n">
        <f aca="false">J5*Prämissen!B12</f>
        <v>184.681930473633</v>
      </c>
      <c r="K6" s="18" t="n">
        <f aca="false">K5*Prämissen!B12</f>
        <v>193.916026997315</v>
      </c>
      <c r="L6" s="18" t="n">
        <f aca="false">L5*Prämissen!B12</f>
        <v>203.61182834718</v>
      </c>
      <c r="M6" s="18" t="n">
        <f aca="false">M5*Prämissen!B12</f>
        <v>213.792419764539</v>
      </c>
      <c r="N6" s="16" t="n">
        <f aca="false">SUM(B6:M6)</f>
        <v>1989.64081505532</v>
      </c>
    </row>
    <row r="7" customFormat="false" ht="18" hidden="false" customHeight="true" outlineLevel="0" collapsed="false">
      <c r="A7" s="3" t="s">
        <v>54</v>
      </c>
      <c r="B7" s="19" t="n">
        <f aca="false">Prämissen!B12</f>
        <v>0.025</v>
      </c>
      <c r="C7" s="19" t="n">
        <f aca="false">Prämissen!B12</f>
        <v>0.025</v>
      </c>
      <c r="D7" s="19" t="n">
        <f aca="false">Prämissen!B12</f>
        <v>0.025</v>
      </c>
      <c r="E7" s="19" t="n">
        <f aca="false">Prämissen!B12</f>
        <v>0.025</v>
      </c>
      <c r="F7" s="19" t="n">
        <f aca="false">Prämissen!B12</f>
        <v>0.025</v>
      </c>
      <c r="G7" s="19" t="n">
        <f aca="false">Prämissen!B12</f>
        <v>0.025</v>
      </c>
      <c r="H7" s="19" t="n">
        <f aca="false">Prämissen!B12</f>
        <v>0.025</v>
      </c>
      <c r="I7" s="19" t="n">
        <f aca="false">Prämissen!B12</f>
        <v>0.025</v>
      </c>
      <c r="J7" s="19" t="n">
        <f aca="false">Prämissen!B12</f>
        <v>0.025</v>
      </c>
      <c r="K7" s="19" t="n">
        <f aca="false">Prämissen!B12</f>
        <v>0.025</v>
      </c>
      <c r="L7" s="19" t="n">
        <f aca="false">Prämissen!B12</f>
        <v>0.025</v>
      </c>
      <c r="M7" s="19" t="n">
        <f aca="false">Prämissen!B12</f>
        <v>0.025</v>
      </c>
      <c r="N7" s="20" t="n">
        <f aca="false">Prämissen!B12</f>
        <v>0.025</v>
      </c>
    </row>
    <row r="8" customFormat="false" ht="7.5" hidden="false" customHeight="true" outlineLevel="0" collapsed="false"/>
    <row r="9" customFormat="false" ht="19.5" hidden="false" customHeight="true" outlineLevel="0" collapsed="false">
      <c r="A9" s="14" t="s">
        <v>55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customFormat="false" ht="18" hidden="false" customHeight="true" outlineLevel="0" collapsed="false">
      <c r="A10" s="3" t="s">
        <v>56</v>
      </c>
      <c r="B10" s="21" t="n">
        <f aca="false">B6*Prämissen!B13</f>
        <v>18750</v>
      </c>
      <c r="C10" s="21" t="n">
        <f aca="false">C6*Prämissen!B13</f>
        <v>19687.5</v>
      </c>
      <c r="D10" s="21" t="n">
        <f aca="false">D6*Prämissen!B13</f>
        <v>20671.875</v>
      </c>
      <c r="E10" s="21" t="n">
        <f aca="false">E6*Prämissen!B13</f>
        <v>21705.46875</v>
      </c>
      <c r="F10" s="21" t="n">
        <f aca="false">F6*Prämissen!B13</f>
        <v>22790.7421875</v>
      </c>
      <c r="G10" s="21" t="n">
        <f aca="false">G6*Prämissen!B13</f>
        <v>23930.279296875</v>
      </c>
      <c r="H10" s="21" t="n">
        <f aca="false">H6*Prämissen!B13</f>
        <v>25126.7932617188</v>
      </c>
      <c r="I10" s="21" t="n">
        <f aca="false">I6*Prämissen!B13</f>
        <v>26383.1329248047</v>
      </c>
      <c r="J10" s="21" t="n">
        <f aca="false">J6*Prämissen!B13</f>
        <v>27702.2895710449</v>
      </c>
      <c r="K10" s="21" t="n">
        <f aca="false">K6*Prämissen!B13</f>
        <v>29087.4040495972</v>
      </c>
      <c r="L10" s="21" t="n">
        <f aca="false">L6*Prämissen!B13</f>
        <v>30541.774252077</v>
      </c>
      <c r="M10" s="21" t="n">
        <f aca="false">M6*Prämissen!B13</f>
        <v>32068.8629646809</v>
      </c>
      <c r="N10" s="22" t="n">
        <f aca="false">SUM(B10:M10)</f>
        <v>298446.122258298</v>
      </c>
    </row>
    <row r="11" customFormat="false" ht="18" hidden="false" customHeight="true" outlineLevel="0" collapsed="false">
      <c r="A11" s="17" t="s">
        <v>57</v>
      </c>
      <c r="B11" s="23" t="n">
        <f aca="false">B10*Prämissen!B14</f>
        <v>937.5</v>
      </c>
      <c r="C11" s="23" t="n">
        <f aca="false">C10*Prämissen!B14</f>
        <v>984.375</v>
      </c>
      <c r="D11" s="23" t="n">
        <f aca="false">D10*Prämissen!B14</f>
        <v>1033.59375</v>
      </c>
      <c r="E11" s="23" t="n">
        <f aca="false">E10*Prämissen!B14</f>
        <v>1085.2734375</v>
      </c>
      <c r="F11" s="23" t="n">
        <f aca="false">F10*Prämissen!B14</f>
        <v>1139.537109375</v>
      </c>
      <c r="G11" s="23" t="n">
        <f aca="false">G10*Prämissen!B14</f>
        <v>1196.51396484375</v>
      </c>
      <c r="H11" s="23" t="n">
        <f aca="false">H10*Prämissen!B14</f>
        <v>1256.33966308594</v>
      </c>
      <c r="I11" s="23" t="n">
        <f aca="false">I10*Prämissen!B14</f>
        <v>1319.15664624023</v>
      </c>
      <c r="J11" s="23" t="n">
        <f aca="false">J10*Prämissen!B14</f>
        <v>1385.11447855225</v>
      </c>
      <c r="K11" s="23" t="n">
        <f aca="false">K10*Prämissen!B14</f>
        <v>1454.37020247986</v>
      </c>
      <c r="L11" s="23" t="n">
        <f aca="false">L10*Prämissen!B14</f>
        <v>1527.08871260385</v>
      </c>
      <c r="M11" s="23" t="n">
        <f aca="false">M10*Prämissen!B14</f>
        <v>1603.44314823404</v>
      </c>
      <c r="N11" s="22" t="n">
        <f aca="false">SUM(B11:M11)</f>
        <v>14922.3061129149</v>
      </c>
    </row>
    <row r="12" customFormat="false" ht="18" hidden="false" customHeight="true" outlineLevel="0" collapsed="false">
      <c r="A12" s="24" t="s">
        <v>58</v>
      </c>
      <c r="B12" s="25" t="n">
        <f aca="false">B10-B11</f>
        <v>17812.5</v>
      </c>
      <c r="C12" s="25" t="n">
        <f aca="false">C10-C11</f>
        <v>18703.125</v>
      </c>
      <c r="D12" s="25" t="n">
        <f aca="false">D10-D11</f>
        <v>19638.28125</v>
      </c>
      <c r="E12" s="25" t="n">
        <f aca="false">E10-E11</f>
        <v>20620.1953125</v>
      </c>
      <c r="F12" s="25" t="n">
        <f aca="false">F10-F11</f>
        <v>21651.205078125</v>
      </c>
      <c r="G12" s="25" t="n">
        <f aca="false">G10-G11</f>
        <v>22733.7653320313</v>
      </c>
      <c r="H12" s="25" t="n">
        <f aca="false">H10-H11</f>
        <v>23870.4535986328</v>
      </c>
      <c r="I12" s="25" t="n">
        <f aca="false">I10-I11</f>
        <v>25063.9762785645</v>
      </c>
      <c r="J12" s="25" t="n">
        <f aca="false">J10-J11</f>
        <v>26317.1750924927</v>
      </c>
      <c r="K12" s="25" t="n">
        <f aca="false">K10-K11</f>
        <v>27633.0338471173</v>
      </c>
      <c r="L12" s="25" t="n">
        <f aca="false">L10-L11</f>
        <v>29014.6855394732</v>
      </c>
      <c r="M12" s="25" t="n">
        <f aca="false">M10-M11</f>
        <v>30465.4198164468</v>
      </c>
      <c r="N12" s="25" t="n">
        <f aca="false">SUM(B12:M12)</f>
        <v>283523.816145384</v>
      </c>
    </row>
    <row r="13" customFormat="false" ht="7.5" hidden="false" customHeight="true" outlineLevel="0" collapsed="false"/>
    <row r="14" customFormat="false" ht="19.5" hidden="false" customHeight="true" outlineLevel="0" collapsed="false">
      <c r="A14" s="14" t="s">
        <v>59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customFormat="false" ht="18" hidden="false" customHeight="true" outlineLevel="0" collapsed="false">
      <c r="A15" s="17" t="s">
        <v>60</v>
      </c>
      <c r="B15" s="23" t="n">
        <f aca="false">B12*Prämissen!B24</f>
        <v>14250</v>
      </c>
      <c r="C15" s="23" t="n">
        <f aca="false">C12*Prämissen!B24</f>
        <v>14962.5</v>
      </c>
      <c r="D15" s="23" t="n">
        <f aca="false">D12*Prämissen!B24</f>
        <v>15710.625</v>
      </c>
      <c r="E15" s="23" t="n">
        <f aca="false">E12*Prämissen!B24</f>
        <v>16496.15625</v>
      </c>
      <c r="F15" s="23" t="n">
        <f aca="false">F12*Prämissen!B24</f>
        <v>17320.9640625</v>
      </c>
      <c r="G15" s="23" t="n">
        <f aca="false">G12*Prämissen!B24</f>
        <v>18187.012265625</v>
      </c>
      <c r="H15" s="23" t="n">
        <f aca="false">H12*Prämissen!B24</f>
        <v>19096.3628789063</v>
      </c>
      <c r="I15" s="23" t="n">
        <f aca="false">I12*Prämissen!B24</f>
        <v>20051.1810228516</v>
      </c>
      <c r="J15" s="23" t="n">
        <f aca="false">J12*Prämissen!B24</f>
        <v>21053.7400739941</v>
      </c>
      <c r="K15" s="23" t="n">
        <f aca="false">K12*Prämissen!B24</f>
        <v>22106.4270776939</v>
      </c>
      <c r="L15" s="23" t="n">
        <f aca="false">L12*Prämissen!B24</f>
        <v>23211.7484315785</v>
      </c>
      <c r="M15" s="23" t="n">
        <f aca="false">M12*Prämissen!B24</f>
        <v>24372.3358531575</v>
      </c>
      <c r="N15" s="22" t="n">
        <f aca="false">SUM(B15:M15)</f>
        <v>226819.052916307</v>
      </c>
    </row>
    <row r="16" customFormat="false" ht="18" hidden="false" customHeight="true" outlineLevel="0" collapsed="false">
      <c r="A16" s="3" t="s">
        <v>61</v>
      </c>
      <c r="B16" s="21" t="n">
        <f aca="false">B12*Prämissen!B25</f>
        <v>21375</v>
      </c>
      <c r="C16" s="21" t="n">
        <f aca="false">C12*Prämissen!B25</f>
        <v>22443.75</v>
      </c>
      <c r="D16" s="21" t="n">
        <f aca="false">D12*Prämissen!B25</f>
        <v>23565.9375</v>
      </c>
      <c r="E16" s="21" t="n">
        <f aca="false">E12*Prämissen!B25</f>
        <v>24744.234375</v>
      </c>
      <c r="F16" s="21" t="n">
        <f aca="false">F12*Prämissen!B25</f>
        <v>25981.44609375</v>
      </c>
      <c r="G16" s="21" t="n">
        <f aca="false">G12*Prämissen!B25</f>
        <v>27280.5183984375</v>
      </c>
      <c r="H16" s="21" t="n">
        <f aca="false">H12*Prämissen!B25</f>
        <v>28644.5443183594</v>
      </c>
      <c r="I16" s="21" t="n">
        <f aca="false">I12*Prämissen!B25</f>
        <v>30076.7715342773</v>
      </c>
      <c r="J16" s="21" t="n">
        <f aca="false">J12*Prämissen!B25</f>
        <v>31580.6101109912</v>
      </c>
      <c r="K16" s="21" t="n">
        <f aca="false">K12*Prämissen!B25</f>
        <v>33159.6406165408</v>
      </c>
      <c r="L16" s="21" t="n">
        <f aca="false">L12*Prämissen!B25</f>
        <v>34817.6226473678</v>
      </c>
      <c r="M16" s="21" t="n">
        <f aca="false">M12*Prämissen!B25</f>
        <v>36558.5037797362</v>
      </c>
      <c r="N16" s="22" t="n">
        <f aca="false">SUM(B16:M16)</f>
        <v>340228.57937446</v>
      </c>
    </row>
  </sheetData>
  <mergeCells count="4">
    <mergeCell ref="A1:N1"/>
    <mergeCell ref="A4:N4"/>
    <mergeCell ref="A9:N9"/>
    <mergeCell ref="A14:N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14" min="2" style="0" width="13"/>
  </cols>
  <sheetData>
    <row r="1" customFormat="false" ht="36" hidden="false" customHeight="true" outlineLevel="0" collapsed="false">
      <c r="A1" s="12" t="s">
        <v>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customFormat="false" ht="7.5" hidden="false" customHeight="true" outlineLevel="0" collapsed="false"/>
    <row r="3" customFormat="false" ht="21.75" hidden="false" customHeight="true" outlineLevel="0" collapsed="false">
      <c r="A3" s="13" t="s">
        <v>22</v>
      </c>
      <c r="B3" s="10" t="s">
        <v>38</v>
      </c>
      <c r="C3" s="10" t="s">
        <v>39</v>
      </c>
      <c r="D3" s="10" t="s">
        <v>40</v>
      </c>
      <c r="E3" s="10" t="s">
        <v>41</v>
      </c>
      <c r="F3" s="10" t="s">
        <v>42</v>
      </c>
      <c r="G3" s="10" t="s">
        <v>43</v>
      </c>
      <c r="H3" s="10" t="s">
        <v>44</v>
      </c>
      <c r="I3" s="10" t="s">
        <v>45</v>
      </c>
      <c r="J3" s="10" t="s">
        <v>46</v>
      </c>
      <c r="K3" s="10" t="s">
        <v>47</v>
      </c>
      <c r="L3" s="10" t="s">
        <v>48</v>
      </c>
      <c r="M3" s="10" t="s">
        <v>49</v>
      </c>
      <c r="N3" s="13" t="s">
        <v>50</v>
      </c>
    </row>
    <row r="4" customFormat="false" ht="18" hidden="false" customHeight="true" outlineLevel="0" collapsed="false">
      <c r="A4" s="26" t="s">
        <v>25</v>
      </c>
      <c r="B4" s="23" t="n">
        <f aca="false">Prämissen!B18*Prämissen!C18</f>
        <v>2970</v>
      </c>
      <c r="C4" s="23" t="n">
        <f aca="false">Prämissen!B18*Prämissen!C18</f>
        <v>2970</v>
      </c>
      <c r="D4" s="23" t="n">
        <f aca="false">Prämissen!B18*Prämissen!C18</f>
        <v>2970</v>
      </c>
      <c r="E4" s="23" t="n">
        <f aca="false">Prämissen!B18*Prämissen!C18</f>
        <v>2970</v>
      </c>
      <c r="F4" s="23" t="n">
        <f aca="false">Prämissen!B18*Prämissen!C18</f>
        <v>2970</v>
      </c>
      <c r="G4" s="23" t="n">
        <f aca="false">Prämissen!B18*Prämissen!C18</f>
        <v>2970</v>
      </c>
      <c r="H4" s="23" t="n">
        <f aca="false">Prämissen!B18*Prämissen!C18</f>
        <v>2970</v>
      </c>
      <c r="I4" s="23" t="n">
        <f aca="false">Prämissen!B18*Prämissen!C18</f>
        <v>2970</v>
      </c>
      <c r="J4" s="23" t="n">
        <f aca="false">Prämissen!B18*Prämissen!C18</f>
        <v>2970</v>
      </c>
      <c r="K4" s="23" t="n">
        <f aca="false">Prämissen!B18*Prämissen!C18</f>
        <v>2970</v>
      </c>
      <c r="L4" s="23" t="n">
        <f aca="false">Prämissen!B18*Prämissen!C18</f>
        <v>2970</v>
      </c>
      <c r="M4" s="23" t="n">
        <f aca="false">Prämissen!B18*Prämissen!C18</f>
        <v>2970</v>
      </c>
      <c r="N4" s="22" t="n">
        <f aca="false">SUM(B4:M4)</f>
        <v>35640</v>
      </c>
    </row>
    <row r="5" customFormat="false" ht="18" hidden="false" customHeight="true" outlineLevel="0" collapsed="false">
      <c r="A5" s="26" t="s">
        <v>26</v>
      </c>
      <c r="B5" s="21" t="n">
        <f aca="false">Prämissen!B19*Prämissen!C19</f>
        <v>2490</v>
      </c>
      <c r="C5" s="21" t="n">
        <f aca="false">Prämissen!B19*Prämissen!C19</f>
        <v>2490</v>
      </c>
      <c r="D5" s="21" t="n">
        <f aca="false">Prämissen!B19*Prämissen!C19</f>
        <v>2490</v>
      </c>
      <c r="E5" s="21" t="n">
        <f aca="false">Prämissen!B19*Prämissen!C19</f>
        <v>2490</v>
      </c>
      <c r="F5" s="21" t="n">
        <f aca="false">Prämissen!B19*Prämissen!C19</f>
        <v>2490</v>
      </c>
      <c r="G5" s="21" t="n">
        <f aca="false">Prämissen!B19*Prämissen!C19</f>
        <v>2490</v>
      </c>
      <c r="H5" s="21" t="n">
        <f aca="false">Prämissen!B19*Prämissen!C19</f>
        <v>2490</v>
      </c>
      <c r="I5" s="21" t="n">
        <f aca="false">Prämissen!B19*Prämissen!C19</f>
        <v>2490</v>
      </c>
      <c r="J5" s="21" t="n">
        <f aca="false">Prämissen!B19*Prämissen!C19</f>
        <v>2490</v>
      </c>
      <c r="K5" s="21" t="n">
        <f aca="false">Prämissen!B19*Prämissen!C19</f>
        <v>2490</v>
      </c>
      <c r="L5" s="21" t="n">
        <f aca="false">Prämissen!B19*Prämissen!C19</f>
        <v>2490</v>
      </c>
      <c r="M5" s="21" t="n">
        <f aca="false">Prämissen!B19*Prämissen!C19</f>
        <v>2490</v>
      </c>
      <c r="N5" s="22" t="n">
        <f aca="false">SUM(B5:M5)</f>
        <v>29880</v>
      </c>
    </row>
    <row r="6" customFormat="false" ht="18" hidden="false" customHeight="true" outlineLevel="0" collapsed="false">
      <c r="A6" s="26" t="s">
        <v>27</v>
      </c>
      <c r="B6" s="23" t="n">
        <f aca="false">Prämissen!B20*Prämissen!C20</f>
        <v>2495</v>
      </c>
      <c r="C6" s="23" t="n">
        <f aca="false">Prämissen!B20*Prämissen!C20</f>
        <v>2495</v>
      </c>
      <c r="D6" s="23" t="n">
        <f aca="false">Prämissen!B20*Prämissen!C20</f>
        <v>2495</v>
      </c>
      <c r="E6" s="23" t="n">
        <f aca="false">Prämissen!B20*Prämissen!C20</f>
        <v>2495</v>
      </c>
      <c r="F6" s="23" t="n">
        <f aca="false">Prämissen!B20*Prämissen!C20</f>
        <v>2495</v>
      </c>
      <c r="G6" s="23" t="n">
        <f aca="false">Prämissen!B20*Prämissen!C20</f>
        <v>2495</v>
      </c>
      <c r="H6" s="23" t="n">
        <f aca="false">Prämissen!B20*Prämissen!C20</f>
        <v>2495</v>
      </c>
      <c r="I6" s="23" t="n">
        <f aca="false">Prämissen!B20*Prämissen!C20</f>
        <v>2495</v>
      </c>
      <c r="J6" s="23" t="n">
        <f aca="false">Prämissen!B20*Prämissen!C20</f>
        <v>2495</v>
      </c>
      <c r="K6" s="23" t="n">
        <f aca="false">Prämissen!B20*Prämissen!C20</f>
        <v>2495</v>
      </c>
      <c r="L6" s="23" t="n">
        <f aca="false">Prämissen!B20*Prämissen!C20</f>
        <v>2495</v>
      </c>
      <c r="M6" s="23" t="n">
        <f aca="false">Prämissen!B20*Prämissen!C20</f>
        <v>2495</v>
      </c>
      <c r="N6" s="22" t="n">
        <f aca="false">SUM(B6:M6)</f>
        <v>29940</v>
      </c>
    </row>
    <row r="7" customFormat="false" ht="7.5" hidden="false" customHeight="true" outlineLevel="0" collapsed="false"/>
    <row r="8" customFormat="false" ht="21.75" hidden="false" customHeight="true" outlineLevel="0" collapsed="false">
      <c r="A8" s="27" t="s">
        <v>63</v>
      </c>
      <c r="B8" s="25" t="n">
        <f aca="false">B4+B5+B6</f>
        <v>7955</v>
      </c>
      <c r="C8" s="25" t="n">
        <f aca="false">C4+C5+C6</f>
        <v>7955</v>
      </c>
      <c r="D8" s="25" t="n">
        <f aca="false">D4+D5+D6</f>
        <v>7955</v>
      </c>
      <c r="E8" s="25" t="n">
        <f aca="false">E4+E5+E6</f>
        <v>7955</v>
      </c>
      <c r="F8" s="25" t="n">
        <f aca="false">F4+F5+F6</f>
        <v>7955</v>
      </c>
      <c r="G8" s="25" t="n">
        <f aca="false">G4+G5+G6</f>
        <v>7955</v>
      </c>
      <c r="H8" s="25" t="n">
        <f aca="false">H4+H5+H6</f>
        <v>7955</v>
      </c>
      <c r="I8" s="25" t="n">
        <f aca="false">I4+I5+I6</f>
        <v>7955</v>
      </c>
      <c r="J8" s="25" t="n">
        <f aca="false">J4+J5+J6</f>
        <v>7955</v>
      </c>
      <c r="K8" s="25" t="n">
        <f aca="false">K4+K5+K6</f>
        <v>7955</v>
      </c>
      <c r="L8" s="25" t="n">
        <f aca="false">L4+L5+L6</f>
        <v>7955</v>
      </c>
      <c r="M8" s="25" t="n">
        <f aca="false">M4+M5+M6</f>
        <v>7955</v>
      </c>
      <c r="N8" s="25" t="n">
        <f aca="false">SUM(B8:M8)</f>
        <v>95460</v>
      </c>
    </row>
    <row r="10" customFormat="false" ht="19.5" hidden="false" customHeight="true" outlineLevel="0" collapsed="false">
      <c r="A10" s="2" t="s">
        <v>64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8" hidden="false" customHeight="true" outlineLevel="0" collapsed="false">
      <c r="A11" s="3" t="s">
        <v>65</v>
      </c>
      <c r="B11" s="28" t="n">
        <v>10000000000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customFormat="false" ht="18" hidden="false" customHeight="true" outlineLevel="0" collapsed="false">
      <c r="A12" s="3" t="s">
        <v>66</v>
      </c>
      <c r="B12" s="8" t="n">
        <v>0.1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customFormat="false" ht="18" hidden="false" customHeight="true" outlineLevel="0" collapsed="false">
      <c r="A13" s="3" t="s">
        <v>67</v>
      </c>
      <c r="B13" s="29" t="n">
        <f aca="false">B11*B12</f>
        <v>1000000000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customFormat="false" ht="18" hidden="false" customHeight="true" outlineLevel="0" collapsed="false">
      <c r="A14" s="3" t="s">
        <v>68</v>
      </c>
      <c r="B14" s="30" t="n">
        <v>0.0001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customFormat="false" ht="18" hidden="false" customHeight="true" outlineLevel="0" collapsed="false">
      <c r="A15" s="3" t="s">
        <v>69</v>
      </c>
      <c r="B15" s="29" t="n">
        <f aca="false">B13*B14</f>
        <v>100000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</sheetData>
  <mergeCells count="7">
    <mergeCell ref="A1:N1"/>
    <mergeCell ref="A10:N10"/>
    <mergeCell ref="B11:N11"/>
    <mergeCell ref="B12:N12"/>
    <mergeCell ref="B13:N13"/>
    <mergeCell ref="B14:N14"/>
    <mergeCell ref="B15:N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8"/>
  </cols>
  <sheetData>
    <row r="1" customFormat="false" ht="36" hidden="false" customHeight="true" outlineLevel="0" collapsed="false">
      <c r="A1" s="12" t="s">
        <v>70</v>
      </c>
      <c r="B1" s="12"/>
      <c r="C1" s="12"/>
      <c r="D1" s="12"/>
      <c r="E1" s="12"/>
    </row>
    <row r="2" customFormat="false" ht="7.5" hidden="false" customHeight="true" outlineLevel="0" collapsed="false"/>
    <row r="3" customFormat="false" ht="21.75" hidden="false" customHeight="true" outlineLevel="0" collapsed="false">
      <c r="A3" s="13" t="s">
        <v>37</v>
      </c>
      <c r="B3" s="10" t="s">
        <v>71</v>
      </c>
      <c r="C3" s="10" t="s">
        <v>72</v>
      </c>
      <c r="D3" s="10" t="s">
        <v>73</v>
      </c>
      <c r="E3" s="13" t="s">
        <v>50</v>
      </c>
    </row>
    <row r="4" customFormat="false" ht="18" hidden="false" customHeight="true" outlineLevel="0" collapsed="false">
      <c r="A4" s="31" t="s">
        <v>74</v>
      </c>
      <c r="B4" s="8" t="n">
        <v>0.2</v>
      </c>
      <c r="C4" s="8" t="n">
        <v>0.2</v>
      </c>
      <c r="D4" s="8" t="n">
        <v>0.2</v>
      </c>
      <c r="E4" s="32" t="s">
        <v>75</v>
      </c>
    </row>
    <row r="5" customFormat="false" ht="7.5" hidden="false" customHeight="true" outlineLevel="0" collapsed="false"/>
    <row r="6" customFormat="false" ht="19.5" hidden="false" customHeight="true" outlineLevel="0" collapsed="false">
      <c r="A6" s="2" t="s">
        <v>76</v>
      </c>
      <c r="B6" s="2"/>
      <c r="C6" s="2"/>
      <c r="D6" s="2"/>
      <c r="E6" s="2"/>
    </row>
    <row r="7" customFormat="false" ht="19.5" hidden="false" customHeight="true" outlineLevel="0" collapsed="false">
      <c r="A7" s="33" t="s">
        <v>77</v>
      </c>
      <c r="B7" s="25" t="n">
        <f aca="false">'Bottom-Up Prognose'!N12</f>
        <v>283523.816145384</v>
      </c>
      <c r="C7" s="25" t="n">
        <f aca="false">B7*(1+$B$4)</f>
        <v>340228.57937446</v>
      </c>
      <c r="D7" s="25" t="n">
        <f aca="false">C7*(1+$C$4)</f>
        <v>408274.295249352</v>
      </c>
      <c r="E7" s="25" t="n">
        <f aca="false">SUM(B7:D7)</f>
        <v>1032026.6907692</v>
      </c>
    </row>
    <row r="8" customFormat="false" ht="19.5" hidden="false" customHeight="true" outlineLevel="0" collapsed="false">
      <c r="A8" s="3" t="s">
        <v>78</v>
      </c>
      <c r="B8" s="23" t="n">
        <f aca="false">'Bottom-Up Prognose'!N15</f>
        <v>226819.052916307</v>
      </c>
      <c r="C8" s="23" t="n">
        <f aca="false">B8*(1+$B$4)</f>
        <v>272182.863499568</v>
      </c>
      <c r="D8" s="23" t="n">
        <f aca="false">C8*(1+$C$4)</f>
        <v>326619.436199482</v>
      </c>
      <c r="E8" s="22" t="n">
        <f aca="false">SUM(B8:D8)</f>
        <v>825621.352615357</v>
      </c>
    </row>
    <row r="9" customFormat="false" ht="19.5" hidden="false" customHeight="true" outlineLevel="0" collapsed="false">
      <c r="A9" s="3" t="s">
        <v>79</v>
      </c>
      <c r="B9" s="23" t="n">
        <f aca="false">'Bottom-Up Prognose'!N16</f>
        <v>340228.57937446</v>
      </c>
      <c r="C9" s="23" t="n">
        <f aca="false">B9*(1+$B$4)</f>
        <v>408274.295249352</v>
      </c>
      <c r="D9" s="23" t="n">
        <f aca="false">C9*(1+$C$4)</f>
        <v>489929.154299223</v>
      </c>
      <c r="E9" s="22" t="n">
        <f aca="false">SUM(B9:D9)</f>
        <v>1238432.02892304</v>
      </c>
    </row>
    <row r="10" customFormat="false" ht="7.5" hidden="false" customHeight="true" outlineLevel="0" collapsed="false"/>
    <row r="11" customFormat="false" ht="19.5" hidden="false" customHeight="true" outlineLevel="0" collapsed="false">
      <c r="A11" s="2" t="s">
        <v>80</v>
      </c>
      <c r="B11" s="2"/>
      <c r="C11" s="2"/>
      <c r="D11" s="2"/>
      <c r="E11" s="2"/>
    </row>
    <row r="12" customFormat="false" ht="18" hidden="false" customHeight="true" outlineLevel="0" collapsed="false">
      <c r="A12" s="3" t="s">
        <v>81</v>
      </c>
      <c r="B12" s="34" t="s">
        <v>82</v>
      </c>
      <c r="C12" s="19" t="n">
        <f aca="false">IF(B10=0,0,(C10-B10)/B10)</f>
        <v>0</v>
      </c>
      <c r="D12" s="19" t="n">
        <f aca="false">IF(C10=0,0,(D10-C10)/C10)</f>
        <v>0</v>
      </c>
      <c r="E12" s="32" t="s">
        <v>75</v>
      </c>
    </row>
  </sheetData>
  <mergeCells count="3">
    <mergeCell ref="A1:E1"/>
    <mergeCell ref="A6:E6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0"/>
    <col collapsed="false" customWidth="true" hidden="false" outlineLevel="0" max="3" min="3" style="0" width="28"/>
  </cols>
  <sheetData>
    <row r="1" customFormat="false" ht="36" hidden="false" customHeight="true" outlineLevel="0" collapsed="false">
      <c r="A1" s="12" t="s">
        <v>83</v>
      </c>
      <c r="B1" s="12"/>
      <c r="C1" s="12"/>
    </row>
    <row r="2" customFormat="false" ht="7.5" hidden="false" customHeight="true" outlineLevel="0" collapsed="false"/>
    <row r="3" customFormat="false" ht="19.5" hidden="false" customHeight="true" outlineLevel="0" collapsed="false">
      <c r="A3" s="2" t="s">
        <v>84</v>
      </c>
      <c r="B3" s="2"/>
      <c r="C3" s="2"/>
    </row>
    <row r="4" customFormat="false" ht="19.5" hidden="false" customHeight="true" outlineLevel="0" collapsed="false">
      <c r="A4" s="3" t="s">
        <v>85</v>
      </c>
      <c r="B4" s="9" t="n">
        <v>3000</v>
      </c>
      <c r="C4" s="5" t="s">
        <v>86</v>
      </c>
    </row>
    <row r="5" customFormat="false" ht="19.5" hidden="false" customHeight="true" outlineLevel="0" collapsed="false">
      <c r="A5" s="3" t="s">
        <v>87</v>
      </c>
      <c r="B5" s="9" t="n">
        <v>20</v>
      </c>
      <c r="C5" s="5" t="s">
        <v>88</v>
      </c>
    </row>
    <row r="6" customFormat="false" ht="19.5" hidden="false" customHeight="true" outlineLevel="0" collapsed="false">
      <c r="A6" s="24" t="s">
        <v>89</v>
      </c>
      <c r="B6" s="29" t="n">
        <f aca="false">Prämissen!B13</f>
        <v>150</v>
      </c>
      <c r="C6" s="5" t="s">
        <v>90</v>
      </c>
    </row>
    <row r="7" customFormat="false" ht="19.5" hidden="false" customHeight="true" outlineLevel="0" collapsed="false">
      <c r="A7" s="24" t="s">
        <v>91</v>
      </c>
      <c r="B7" s="29" t="n">
        <f aca="false">B6-B5</f>
        <v>130</v>
      </c>
      <c r="C7" s="5" t="s">
        <v>92</v>
      </c>
    </row>
    <row r="8" customFormat="false" ht="19.5" hidden="false" customHeight="true" outlineLevel="0" collapsed="false">
      <c r="A8" s="24" t="s">
        <v>93</v>
      </c>
      <c r="B8" s="35" t="n">
        <f aca="false">IF(B6=0,0,B7/B6)</f>
        <v>0.866666666666667</v>
      </c>
      <c r="C8" s="5" t="s">
        <v>94</v>
      </c>
    </row>
    <row r="9" customFormat="false" ht="19.5" hidden="false" customHeight="true" outlineLevel="0" collapsed="false">
      <c r="A9" s="24" t="s">
        <v>95</v>
      </c>
      <c r="B9" s="36" t="n">
        <f aca="false">IF(B7=0,0,B4/B7)</f>
        <v>23.0769230769231</v>
      </c>
      <c r="C9" s="5" t="s">
        <v>96</v>
      </c>
    </row>
    <row r="10" customFormat="false" ht="19.5" hidden="false" customHeight="true" outlineLevel="0" collapsed="false">
      <c r="A10" s="24" t="s">
        <v>97</v>
      </c>
      <c r="B10" s="29" t="n">
        <f aca="false">B9*B6</f>
        <v>3461.53846153846</v>
      </c>
      <c r="C10" s="5" t="s">
        <v>98</v>
      </c>
    </row>
    <row r="11" customFormat="false" ht="7.5" hidden="false" customHeight="true" outlineLevel="0" collapsed="false"/>
    <row r="12" customFormat="false" ht="19.5" hidden="false" customHeight="true" outlineLevel="0" collapsed="false">
      <c r="A12" s="2" t="s">
        <v>99</v>
      </c>
      <c r="B12" s="2"/>
      <c r="C12" s="2"/>
    </row>
    <row r="13" customFormat="false" ht="18" hidden="false" customHeight="true" outlineLevel="0" collapsed="false">
      <c r="A13" s="3" t="s">
        <v>100</v>
      </c>
      <c r="B13" s="21" t="n">
        <f aca="false">'Bottom-Up Prognose'!B12</f>
        <v>17812.5</v>
      </c>
      <c r="C13" s="5" t="s">
        <v>101</v>
      </c>
    </row>
    <row r="14" customFormat="false" ht="18" hidden="false" customHeight="true" outlineLevel="0" collapsed="false">
      <c r="A14" s="24" t="s">
        <v>102</v>
      </c>
      <c r="B14" s="37" t="n">
        <f aca="false">IF(B13=0,"n/a",ROUNDUP(B10/B13,0))</f>
        <v>1</v>
      </c>
      <c r="C14" s="5" t="s">
        <v>103</v>
      </c>
    </row>
  </sheetData>
  <mergeCells count="3">
    <mergeCell ref="A1:C1"/>
    <mergeCell ref="A3:C3"/>
    <mergeCell ref="A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0"/>
  </cols>
  <sheetData>
    <row r="1" customFormat="false" ht="36" hidden="false" customHeight="true" outlineLevel="0" collapsed="false">
      <c r="A1" s="12" t="s">
        <v>104</v>
      </c>
      <c r="B1" s="12"/>
    </row>
    <row r="2" customFormat="false" ht="6" hidden="false" customHeight="true" outlineLevel="0" collapsed="false"/>
    <row r="3" customFormat="false" ht="21.75" hidden="false" customHeight="true" outlineLevel="0" collapsed="false">
      <c r="A3" s="14" t="s">
        <v>105</v>
      </c>
      <c r="B3" s="14"/>
    </row>
    <row r="4" customFormat="false" ht="19.5" hidden="false" customHeight="true" outlineLevel="0" collapsed="false">
      <c r="A4" s="38" t="s">
        <v>106</v>
      </c>
      <c r="B4" s="39" t="s">
        <v>107</v>
      </c>
    </row>
    <row r="5" customFormat="false" ht="19.5" hidden="false" customHeight="true" outlineLevel="0" collapsed="false">
      <c r="A5" s="38" t="s">
        <v>108</v>
      </c>
      <c r="B5" s="39" t="s">
        <v>109</v>
      </c>
    </row>
    <row r="6" customFormat="false" ht="19.5" hidden="false" customHeight="true" outlineLevel="0" collapsed="false">
      <c r="A6" s="38" t="s">
        <v>110</v>
      </c>
      <c r="B6" s="39" t="s">
        <v>111</v>
      </c>
    </row>
    <row r="7" customFormat="false" ht="6" hidden="false" customHeight="true" outlineLevel="0" collapsed="false"/>
    <row r="8" customFormat="false" ht="21.75" hidden="false" customHeight="true" outlineLevel="0" collapsed="false">
      <c r="A8" s="14" t="s">
        <v>112</v>
      </c>
      <c r="B8" s="14"/>
    </row>
    <row r="9" customFormat="false" ht="19.5" hidden="false" customHeight="true" outlineLevel="0" collapsed="false">
      <c r="A9" s="38" t="s">
        <v>113</v>
      </c>
      <c r="B9" s="39" t="s">
        <v>114</v>
      </c>
    </row>
    <row r="10" customFormat="false" ht="19.5" hidden="false" customHeight="true" outlineLevel="0" collapsed="false">
      <c r="A10" s="38" t="s">
        <v>115</v>
      </c>
      <c r="B10" s="39" t="s">
        <v>116</v>
      </c>
    </row>
    <row r="11" customFormat="false" ht="19.5" hidden="false" customHeight="true" outlineLevel="0" collapsed="false">
      <c r="A11" s="38" t="s">
        <v>117</v>
      </c>
      <c r="B11" s="39" t="s">
        <v>118</v>
      </c>
    </row>
    <row r="12" customFormat="false" ht="19.5" hidden="false" customHeight="true" outlineLevel="0" collapsed="false">
      <c r="A12" s="38" t="s">
        <v>119</v>
      </c>
      <c r="B12" s="39" t="s">
        <v>120</v>
      </c>
    </row>
    <row r="13" customFormat="false" ht="6" hidden="false" customHeight="true" outlineLevel="0" collapsed="false"/>
    <row r="14" customFormat="false" ht="21.75" hidden="false" customHeight="true" outlineLevel="0" collapsed="false">
      <c r="A14" s="14" t="s">
        <v>121</v>
      </c>
      <c r="B14" s="14"/>
    </row>
    <row r="15" customFormat="false" ht="19.5" hidden="false" customHeight="true" outlineLevel="0" collapsed="false">
      <c r="A15" s="38" t="s">
        <v>122</v>
      </c>
      <c r="B15" s="39" t="s">
        <v>123</v>
      </c>
    </row>
    <row r="16" customFormat="false" ht="19.5" hidden="false" customHeight="true" outlineLevel="0" collapsed="false">
      <c r="A16" s="38" t="s">
        <v>124</v>
      </c>
      <c r="B16" s="39" t="s">
        <v>125</v>
      </c>
    </row>
    <row r="17" customFormat="false" ht="19.5" hidden="false" customHeight="true" outlineLevel="0" collapsed="false">
      <c r="A17" s="38" t="s">
        <v>126</v>
      </c>
      <c r="B17" s="39" t="s">
        <v>127</v>
      </c>
    </row>
    <row r="18" customFormat="false" ht="19.5" hidden="false" customHeight="true" outlineLevel="0" collapsed="false">
      <c r="A18" s="38" t="s">
        <v>128</v>
      </c>
      <c r="B18" s="39" t="s">
        <v>129</v>
      </c>
    </row>
    <row r="19" customFormat="false" ht="6" hidden="false" customHeight="true" outlineLevel="0" collapsed="false"/>
    <row r="20" customFormat="false" ht="21.75" hidden="false" customHeight="true" outlineLevel="0" collapsed="false">
      <c r="A20" s="14" t="s">
        <v>130</v>
      </c>
      <c r="B20" s="14"/>
    </row>
    <row r="21" customFormat="false" ht="19.5" hidden="false" customHeight="true" outlineLevel="0" collapsed="false">
      <c r="A21" s="38" t="s">
        <v>131</v>
      </c>
      <c r="B21" s="39" t="s">
        <v>132</v>
      </c>
    </row>
    <row r="22" customFormat="false" ht="19.5" hidden="false" customHeight="true" outlineLevel="0" collapsed="false">
      <c r="A22" s="38" t="s">
        <v>133</v>
      </c>
      <c r="B22" s="39" t="s">
        <v>134</v>
      </c>
    </row>
    <row r="23" customFormat="false" ht="19.5" hidden="false" customHeight="true" outlineLevel="0" collapsed="false">
      <c r="A23" s="38" t="s">
        <v>135</v>
      </c>
      <c r="B23" s="39" t="s">
        <v>136</v>
      </c>
    </row>
    <row r="24" customFormat="false" ht="19.5" hidden="false" customHeight="true" outlineLevel="0" collapsed="false">
      <c r="A24" s="38" t="s">
        <v>137</v>
      </c>
      <c r="B24" s="39" t="s">
        <v>138</v>
      </c>
    </row>
    <row r="25" customFormat="false" ht="19.5" hidden="false" customHeight="true" outlineLevel="0" collapsed="false">
      <c r="A25" s="38" t="s">
        <v>139</v>
      </c>
      <c r="B25" s="39" t="s">
        <v>140</v>
      </c>
    </row>
  </sheetData>
  <mergeCells count="5">
    <mergeCell ref="A1:B1"/>
    <mergeCell ref="A3:B3"/>
    <mergeCell ref="A8:B8"/>
    <mergeCell ref="A14:B14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2026-03-16T08:38:24Z</dcterms:created>
  <dc:creator>openpyxl</dc:creator>
  <dc:description/>
  <dc:language>en-US</dc:language>
  <cp:lastModifiedBy/>
  <dcterms:modified xsi:type="dcterms:W3CDTF">2026-03-16T08:38:25Z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