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🏠 Startseite" sheetId="1" state="visible" r:id="rId2"/>
    <sheet name="👥 Mitgliederdatenbank" sheetId="2" state="visible" r:id="rId3"/>
    <sheet name="💶 Kassenbuch" sheetId="3" state="visible" r:id="rId4"/>
    <sheet name="🧮 Beitragsrechner" sheetId="4" state="visible" r:id="rId5"/>
    <sheet name="📊 Kosten-Nutzen-Rechner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<sst xmlns="http://schemas.openxmlformats.org/spreadsheetml/2006/main" count="272" uniqueCount="240">
  <si>
    <t xml:space="preserve">VEREINSVERWALTUNG – EXCEL VORLAGE</t>
  </si>
  <si>
    <t xml:space="preserve">Mitgliederverwaltung | Kassenbuch | Beitragsrechner | Kosten-Nutzen-Rechner</t>
  </si>
  <si>
    <t xml:space="preserve">📋 Tabellenblätter dieser Arbeitsmappe</t>
  </si>
  <si>
    <t xml:space="preserve">👥 Mitgliederdatenbank</t>
  </si>
  <si>
    <t xml:space="preserve">Stammdaten aller Vereinsmitglieder – Adressen, Beitragsgruppen, Eintritts­daten</t>
  </si>
  <si>
    <t xml:space="preserve">💶 Kassenbuch</t>
  </si>
  <si>
    <t xml:space="preserve">Einnahmen &amp; Ausgaben mit Saldo, Kategorien und Belegnummern</t>
  </si>
  <si>
    <t xml:space="preserve">🧮 Beitragsrechner</t>
  </si>
  <si>
    <t xml:space="preserve">Automatische Berechnung anteiliger Jahres­beiträge (Pro-Rata-Methode)</t>
  </si>
  <si>
    <t xml:space="preserve">📊 Kosten-Nutzen-Rechner</t>
  </si>
  <si>
    <t xml:space="preserve">Vergleich Excel-Eigenaufwand vs. Profi-Cloud-Software</t>
  </si>
  <si>
    <t xml:space="preserve">ℹ️  HINWEIS – Datenschutz &amp; DSGVO
Diese Datei enthält personenbezogene Daten. Schützen Sie die Datei mit einem Passwort und speichern Sie sie nur auf gesicherten, lokalen Rechnern. Versand per E-Mail ist ohne Verschlüsselung nicht DSGVO-konform. Weitere Infos: Datenschutz im Verein gemäß DSGVO.</t>
  </si>
  <si>
    <t xml:space="preserve">👥  MITGLIEDERDATENBANK – STAMMDATEN</t>
  </si>
  <si>
    <t xml:space="preserve">Mitglieds-
nr.</t>
  </si>
  <si>
    <t xml:space="preserve">Vorname</t>
  </si>
  <si>
    <t xml:space="preserve">Nachname</t>
  </si>
  <si>
    <t xml:space="preserve">Geburts-
datum</t>
  </si>
  <si>
    <t xml:space="preserve">Eintritts-
datum</t>
  </si>
  <si>
    <t xml:space="preserve">Straße &amp; Nr.</t>
  </si>
  <si>
    <t xml:space="preserve">PLZ</t>
  </si>
  <si>
    <t xml:space="preserve">Ort</t>
  </si>
  <si>
    <t xml:space="preserve">E-Mail</t>
  </si>
  <si>
    <t xml:space="preserve">Telefon</t>
  </si>
  <si>
    <t xml:space="preserve">Beitrags-
gruppe</t>
  </si>
  <si>
    <t xml:space="preserve">Jahres-
beitrag (€)</t>
  </si>
  <si>
    <t xml:space="preserve">Zahlungs-
status</t>
  </si>
  <si>
    <t xml:space="preserve">Bemerkungen</t>
  </si>
  <si>
    <t xml:space="preserve">M-001</t>
  </si>
  <si>
    <t xml:space="preserve">Anna</t>
  </si>
  <si>
    <t xml:space="preserve">Müller</t>
  </si>
  <si>
    <t xml:space="preserve">Hauptstraße 12</t>
  </si>
  <si>
    <t xml:space="preserve">10115</t>
  </si>
  <si>
    <t xml:space="preserve">Berlin</t>
  </si>
  <si>
    <t xml:space="preserve">anna.mueller@email.de</t>
  </si>
  <si>
    <t xml:space="preserve">030-1234567</t>
  </si>
  <si>
    <t xml:space="preserve">Aktiv</t>
  </si>
  <si>
    <t xml:space="preserve">Bezahlt</t>
  </si>
  <si>
    <t xml:space="preserve">Vorstandsmitglied</t>
  </si>
  <si>
    <t xml:space="preserve">M-002</t>
  </si>
  <si>
    <t xml:space="preserve">Thomas</t>
  </si>
  <si>
    <t xml:space="preserve">Schmidt</t>
  </si>
  <si>
    <t xml:space="preserve">Gartenweg 5</t>
  </si>
  <si>
    <t xml:space="preserve">20095</t>
  </si>
  <si>
    <t xml:space="preserve">Hamburg</t>
  </si>
  <si>
    <t xml:space="preserve">t.schmidt@mail.de</t>
  </si>
  <si>
    <t xml:space="preserve">040-9876543</t>
  </si>
  <si>
    <t xml:space="preserve">M-003</t>
  </si>
  <si>
    <t xml:space="preserve">Sabine</t>
  </si>
  <si>
    <t xml:space="preserve">Weber</t>
  </si>
  <si>
    <t xml:space="preserve">Lindenallee 33</t>
  </si>
  <si>
    <t xml:space="preserve">80331</t>
  </si>
  <si>
    <t xml:space="preserve">München</t>
  </si>
  <si>
    <t xml:space="preserve">sabine.w@web.de</t>
  </si>
  <si>
    <t xml:space="preserve">089-5554433</t>
  </si>
  <si>
    <t xml:space="preserve">Jugend</t>
  </si>
  <si>
    <t xml:space="preserve">Ausstehend</t>
  </si>
  <si>
    <t xml:space="preserve">Zahlungserinnerung</t>
  </si>
  <si>
    <t xml:space="preserve">M-004</t>
  </si>
  <si>
    <t xml:space="preserve">Klaus</t>
  </si>
  <si>
    <t xml:space="preserve">Fischer</t>
  </si>
  <si>
    <t xml:space="preserve">Am Markt 7</t>
  </si>
  <si>
    <t xml:space="preserve">04109</t>
  </si>
  <si>
    <t xml:space="preserve">Leipzig</t>
  </si>
  <si>
    <t xml:space="preserve">k.fischer@t-online.de</t>
  </si>
  <si>
    <t xml:space="preserve">0341-6667788</t>
  </si>
  <si>
    <t xml:space="preserve">Ermäßigt</t>
  </si>
  <si>
    <t xml:space="preserve">Rentner</t>
  </si>
  <si>
    <t xml:space="preserve">M-005</t>
  </si>
  <si>
    <t xml:space="preserve">Maria</t>
  </si>
  <si>
    <t xml:space="preserve">Hoffmann</t>
  </si>
  <si>
    <t xml:space="preserve">Birkenstraße 21</t>
  </si>
  <si>
    <t xml:space="preserve">70173</t>
  </si>
  <si>
    <t xml:space="preserve">Stuttgart</t>
  </si>
  <si>
    <t xml:space="preserve">m.hoffmann@gmx.de</t>
  </si>
  <si>
    <t xml:space="preserve">0711-2223344</t>
  </si>
  <si>
    <t xml:space="preserve">M-006</t>
  </si>
  <si>
    <t xml:space="preserve">Peter</t>
  </si>
  <si>
    <t xml:space="preserve">Bauer</t>
  </si>
  <si>
    <t xml:space="preserve">Schillerplatz 4</t>
  </si>
  <si>
    <t xml:space="preserve">60311</t>
  </si>
  <si>
    <t xml:space="preserve">Frankfurt</t>
  </si>
  <si>
    <t xml:space="preserve">p.bauer@outlook.com</t>
  </si>
  <si>
    <t xml:space="preserve">069-4445566</t>
  </si>
  <si>
    <t xml:space="preserve">Ehrenmitglied</t>
  </si>
  <si>
    <t xml:space="preserve">Befreit</t>
  </si>
  <si>
    <t xml:space="preserve">Gründungsmitglied</t>
  </si>
  <si>
    <t xml:space="preserve">M-007</t>
  </si>
  <si>
    <t xml:space="preserve">Julia</t>
  </si>
  <si>
    <t xml:space="preserve">Koch</t>
  </si>
  <si>
    <t xml:space="preserve">Rosenweg 8</t>
  </si>
  <si>
    <t xml:space="preserve">50667</t>
  </si>
  <si>
    <t xml:space="preserve">Köln</t>
  </si>
  <si>
    <t xml:space="preserve">julia.koch@gmail.com</t>
  </si>
  <si>
    <t xml:space="preserve">0221-8889900</t>
  </si>
  <si>
    <t xml:space="preserve">Neu eingetreten</t>
  </si>
  <si>
    <t xml:space="preserve">M-008</t>
  </si>
  <si>
    <t xml:space="preserve">Hans</t>
  </si>
  <si>
    <t xml:space="preserve">Richter</t>
  </si>
  <si>
    <t xml:space="preserve">Eichenstraße 16</t>
  </si>
  <si>
    <t xml:space="preserve">01067</t>
  </si>
  <si>
    <t xml:space="preserve">Dresden</t>
  </si>
  <si>
    <t xml:space="preserve">hans.richter@freenet.de</t>
  </si>
  <si>
    <t xml:space="preserve">0351-1112233</t>
  </si>
  <si>
    <t xml:space="preserve">Passiv</t>
  </si>
  <si>
    <t xml:space="preserve">M-009</t>
  </si>
  <si>
    <t xml:space="preserve">Lena</t>
  </si>
  <si>
    <t xml:space="preserve">Wolf</t>
  </si>
  <si>
    <t xml:space="preserve">Kastanienweg 3</t>
  </si>
  <si>
    <t xml:space="preserve">30159</t>
  </si>
  <si>
    <t xml:space="preserve">Hannover</t>
  </si>
  <si>
    <t xml:space="preserve">lena.wolf@web.de</t>
  </si>
  <si>
    <t xml:space="preserve">0511-7778899</t>
  </si>
  <si>
    <t xml:space="preserve">M-010</t>
  </si>
  <si>
    <t xml:space="preserve">Markus</t>
  </si>
  <si>
    <t xml:space="preserve">Braun</t>
  </si>
  <si>
    <t xml:space="preserve">Wiesenstraße 45</t>
  </si>
  <si>
    <t xml:space="preserve">90402</t>
  </si>
  <si>
    <t xml:space="preserve">Nürnberg</t>
  </si>
  <si>
    <t xml:space="preserve">m.braun@yahoo.de</t>
  </si>
  <si>
    <t xml:space="preserve">0911-3334455</t>
  </si>
  <si>
    <t xml:space="preserve">Mahnung</t>
  </si>
  <si>
    <t xml:space="preserve">2. Mahnung</t>
  </si>
  <si>
    <t xml:space="preserve">GESAMT-MITGLIEDER</t>
  </si>
  <si>
    <t xml:space="preserve">💶  KASSENBUCH – EINNAHMEN &amp; AUSGABEN</t>
  </si>
  <si>
    <t xml:space="preserve">Anfangssaldo (€):</t>
  </si>
  <si>
    <t xml:space="preserve">← Tragen Sie hier den Kassensaldo zu Beginn des Geschäftsjahres ein</t>
  </si>
  <si>
    <t xml:space="preserve">Datum</t>
  </si>
  <si>
    <t xml:space="preserve">Beleg-Nr.</t>
  </si>
  <si>
    <t xml:space="preserve">Buchungstext</t>
  </si>
  <si>
    <t xml:space="preserve">Kategorie</t>
  </si>
  <si>
    <t xml:space="preserve">Einnahme (€)</t>
  </si>
  <si>
    <t xml:space="preserve">Ausgabe (€)</t>
  </si>
  <si>
    <t xml:space="preserve">Saldo (€)</t>
  </si>
  <si>
    <t xml:space="preserve">Zahlungsweg</t>
  </si>
  <si>
    <t xml:space="preserve">BEL-001</t>
  </si>
  <si>
    <t xml:space="preserve">Anfangssaldo Kasse</t>
  </si>
  <si>
    <t xml:space="preserve">Sonstiges</t>
  </si>
  <si>
    <t xml:space="preserve">Kasse</t>
  </si>
  <si>
    <t xml:space="preserve">BEL-002</t>
  </si>
  <si>
    <t xml:space="preserve">Mitgliedsbeitrag Anna Müller</t>
  </si>
  <si>
    <t xml:space="preserve">Mitgliedsbeiträge</t>
  </si>
  <si>
    <t xml:space="preserve">Überweisung</t>
  </si>
  <si>
    <t xml:space="preserve">BEL-003</t>
  </si>
  <si>
    <t xml:space="preserve">Mitgliedsbeitrag T. Schmidt</t>
  </si>
  <si>
    <t xml:space="preserve">BEL-004</t>
  </si>
  <si>
    <t xml:space="preserve">Raummiete Januar</t>
  </si>
  <si>
    <t xml:space="preserve">Miete</t>
  </si>
  <si>
    <t xml:space="preserve">BEL-005</t>
  </si>
  <si>
    <t xml:space="preserve">Jahresbeitrag K. Fischer</t>
  </si>
  <si>
    <t xml:space="preserve">BEL-006</t>
  </si>
  <si>
    <t xml:space="preserve">Spende Stadtsparkasse</t>
  </si>
  <si>
    <t xml:space="preserve">Spenden</t>
  </si>
  <si>
    <t xml:space="preserve">BEL-007</t>
  </si>
  <si>
    <t xml:space="preserve">Raummiete Februar</t>
  </si>
  <si>
    <t xml:space="preserve">BEL-008</t>
  </si>
  <si>
    <t xml:space="preserve">Material Vereinsfest</t>
  </si>
  <si>
    <t xml:space="preserve">Material</t>
  </si>
  <si>
    <t xml:space="preserve">BEL-009</t>
  </si>
  <si>
    <t xml:space="preserve">Mitgliedsbeitrag M. Hoffmann</t>
  </si>
  <si>
    <t xml:space="preserve">BEL-010</t>
  </si>
  <si>
    <t xml:space="preserve">Raummiete März</t>
  </si>
  <si>
    <t xml:space="preserve">BEL-011</t>
  </si>
  <si>
    <t xml:space="preserve">Erlös Vereinsfest</t>
  </si>
  <si>
    <t xml:space="preserve">Veranstaltung</t>
  </si>
  <si>
    <t xml:space="preserve">BEL-012</t>
  </si>
  <si>
    <t xml:space="preserve">Versicherungsprämie 2024</t>
  </si>
  <si>
    <t xml:space="preserve">Versicherung</t>
  </si>
  <si>
    <t xml:space="preserve">BEL-013</t>
  </si>
  <si>
    <t xml:space="preserve">Raummiete April</t>
  </si>
  <si>
    <t xml:space="preserve">BEL-014</t>
  </si>
  <si>
    <t xml:space="preserve">Mitgliedsbeitrag H. Richter</t>
  </si>
  <si>
    <t xml:space="preserve">BEL-015</t>
  </si>
  <si>
    <t xml:space="preserve">Porto &amp; Druckkosten</t>
  </si>
  <si>
    <t xml:space="preserve">Porto</t>
  </si>
  <si>
    <t xml:space="preserve">SUMMEN</t>
  </si>
  <si>
    <t xml:space="preserve">← Aktueller Kassenstand</t>
  </si>
  <si>
    <t xml:space="preserve">🧮  BEITRAGSRECHNER – PRO-RATA-BERECHNUNG</t>
  </si>
  <si>
    <t xml:space="preserve">Formel: B_anteilig = (B_jahr / 12) × (12 − M_eintritt + 1)   |   Berechnet den anteiligen Jahresbeitrag für Mitglieder, die nicht zum 1. Januar eintreten.</t>
  </si>
  <si>
    <t xml:space="preserve">  EINZELRECHNER</t>
  </si>
  <si>
    <t xml:space="preserve">Jahresbeitrag (€):</t>
  </si>
  <si>
    <t xml:space="preserve">z.B. 120,00 €</t>
  </si>
  <si>
    <t xml:space="preserve">Eintrittsmonat (1-12):</t>
  </si>
  <si>
    <t xml:space="preserve">z.B. 5 = Mai</t>
  </si>
  <si>
    <t xml:space="preserve">Eintrittsjahr:</t>
  </si>
  <si>
    <t xml:space="preserve">➤ Anteiliger Beitrag:</t>
  </si>
  <si>
    <t xml:space="preserve">  REFERENZTABELLE – ANTEILIGE BEITRÄGE PRO EINTRITTSMONAT</t>
  </si>
  <si>
    <t xml:space="preserve">Monat</t>
  </si>
  <si>
    <t xml:space="preserve">Monatsname</t>
  </si>
  <si>
    <t xml:space="preserve">Monate zahlbar</t>
  </si>
  <si>
    <t xml:space="preserve">Anteiliger Beitrag</t>
  </si>
  <si>
    <t xml:space="preserve">Ersparnis vs. Jahresbeitrag</t>
  </si>
  <si>
    <t xml:space="preserve">Formel (Beispiel)</t>
  </si>
  <si>
    <t xml:space="preserve">Januar</t>
  </si>
  <si>
    <t xml:space="preserve">Februar</t>
  </si>
  <si>
    <t xml:space="preserve">März</t>
  </si>
  <si>
    <t xml:space="preserve">April</t>
  </si>
  <si>
    <t xml:space="preserve">Mai</t>
  </si>
  <si>
    <t xml:space="preserve">Juni</t>
  </si>
  <si>
    <t xml:space="preserve">Juli</t>
  </si>
  <si>
    <t xml:space="preserve">August</t>
  </si>
  <si>
    <t xml:space="preserve">September</t>
  </si>
  <si>
    <t xml:space="preserve">Oktober</t>
  </si>
  <si>
    <t xml:space="preserve">November</t>
  </si>
  <si>
    <t xml:space="preserve">Dezember</t>
  </si>
  <si>
    <t xml:space="preserve">📊  KOSTEN-NUTZEN-RECHNER: EXCEL VS. CLOUD-SOFTWARE</t>
  </si>
  <si>
    <t xml:space="preserve">  EINGABEN (BLAUE FELDER ANPASSEN)</t>
  </si>
  <si>
    <t xml:space="preserve">  ERGEBNISSE</t>
  </si>
  <si>
    <t xml:space="preserve">Anzahl Vereinsmitglieder:</t>
  </si>
  <si>
    <t xml:space="preserve">Mitglieder</t>
  </si>
  <si>
    <t xml:space="preserve">Zeitkosten Excel (monatl.):</t>
  </si>
  <si>
    <t xml:space="preserve">Verwaltungsaufwand (Std./Mo.)</t>
  </si>
  <si>
    <t xml:space="preserve">Stunden</t>
  </si>
  <si>
    <t xml:space="preserve">Zeitkosten Excel (jährlich):</t>
  </si>
  <si>
    <t xml:space="preserve">Ihr Stundensatz (€/Std.):</t>
  </si>
  <si>
    <t xml:space="preserve">ehrenamtl. Opportunitätskosten</t>
  </si>
  <si>
    <t xml:space="preserve">Kosten Cloud (jährlich):</t>
  </si>
  <si>
    <t xml:space="preserve">Jahresbeiträge pro Mitglied:</t>
  </si>
  <si>
    <t xml:space="preserve">durchschnittlich</t>
  </si>
  <si>
    <t xml:space="preserve">Ersparnis / Mehrkosten:</t>
  </si>
  <si>
    <t xml:space="preserve">Monatskosten Cloud-Software:</t>
  </si>
  <si>
    <t xml:space="preserve">z.B. 14,99 – 29,99 €/Monat</t>
  </si>
  <si>
    <t xml:space="preserve">Zeitkosten je Mitglied/Jahr:</t>
  </si>
  <si>
    <t xml:space="preserve">Einarbeitungszeit (Stunden):</t>
  </si>
  <si>
    <t xml:space="preserve">einmalig</t>
  </si>
  <si>
    <t xml:space="preserve">Break-Even (Mitglieder):</t>
  </si>
  <si>
    <t xml:space="preserve">  EMPFEHLUNG</t>
  </si>
  <si>
    <t xml:space="preserve">  EXCEL – VORTEILE</t>
  </si>
  <si>
    <t xml:space="preserve">  EXCEL – NACHTEILE</t>
  </si>
  <si>
    <t xml:space="preserve">✅ 100 % kostenlos</t>
  </si>
  <si>
    <t xml:space="preserve">❌ Kein Multi-User-Zugriff</t>
  </si>
  <si>
    <t xml:space="preserve">✅ Individuell anpassbar</t>
  </si>
  <si>
    <t xml:space="preserve">❌ DSGVO-Konformität schwierig</t>
  </si>
  <si>
    <t xml:space="preserve">✅ Keine Einarbeitung in neue Tools</t>
  </si>
  <si>
    <t xml:space="preserve">❌ Fehleranfällig bei vielen Daten</t>
  </si>
  <si>
    <t xml:space="preserve">✅ Einfacher Datenexport (CSV)</t>
  </si>
  <si>
    <t xml:space="preserve">❌ Kein automatischer Bankabgleich</t>
  </si>
  <si>
    <t xml:space="preserve">✅ Offline verfügbar</t>
  </si>
  <si>
    <t xml:space="preserve">❌ Kein SEPA-Lastschriftmandat-Mgmt.</t>
  </si>
  <si>
    <t xml:space="preserve">✅ Volle Datenkontrolle</t>
  </si>
  <si>
    <t xml:space="preserve">❌ Keine automatischen E-Mails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</si>
</sst>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\.mm\.yyyy"/>
    <numFmt numFmtId="166" formatCode="#,##0.00&quot; €&quot;"/>
    <numFmt numFmtId="167" formatCode="0"/>
    <numFmt numFmtId="168" formatCode="0&quot; Monate&quot;"/>
    <numFmt numFmtId="169" formatCode="0.0"/>
  </numFmts>
  <fonts count="2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2"/>
      <color rgb="FF17375E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404040"/>
      <name val="Arial"/>
      <family val="0"/>
      <charset val="1"/>
    </font>
    <font>
      <sz val="9"/>
      <color rgb="FF7F4F24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  <font>
      <sz val="10"/>
      <color rgb="FF0000FF"/>
      <name val="Arial"/>
      <family val="0"/>
      <charset val="1"/>
    </font>
    <font>
      <i val="true"/>
      <sz val="9"/>
      <color rgb="FF80808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1"/>
      <color rgb="FFFFFF00"/>
      <name val="Arial"/>
      <family val="0"/>
      <charset val="1"/>
    </font>
    <font>
      <i val="true"/>
      <sz val="10"/>
      <color rgb="FF17375E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3"/>
      <color rgb="FF1F4E79"/>
      <name val="Arial"/>
      <family val="0"/>
      <charset val="1"/>
    </font>
    <font>
      <i val="true"/>
      <sz val="10"/>
      <color rgb="FF40404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9"/>
      <color rgb="FF606060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sz val="10"/>
      <color rgb="FF375623"/>
      <name val="Arial"/>
      <family val="0"/>
      <charset val="1"/>
    </font>
    <font>
      <sz val="10"/>
      <color rgb="FF843C0C"/>
      <name val="Arial"/>
      <family val="0"/>
      <charset val="1"/>
    </font>
  </fonts>
  <fills count="13">
    <fill>
      <patternFill patternType="none"/>
    </fill>
    <fill>
      <patternFill patternType="gray125"/>
    </fill>
    <fill>
      <patternFill patternType="solid">
        <fgColor rgb="FF17375E"/>
        <bgColor rgb="FF1F4E79"/>
      </patternFill>
    </fill>
    <fill>
      <patternFill patternType="solid">
        <fgColor rgb="FF2E75B6"/>
        <bgColor rgb="FF0066CC"/>
      </patternFill>
    </fill>
    <fill>
      <patternFill patternType="solid">
        <fgColor rgb="FFEBF3FB"/>
        <bgColor rgb="FFF2F2F2"/>
      </patternFill>
    </fill>
    <fill>
      <patternFill patternType="solid">
        <fgColor rgb="FFFFF2CC"/>
        <bgColor rgb="FFFEF0E7"/>
      </patternFill>
    </fill>
    <fill>
      <patternFill patternType="solid">
        <fgColor rgb="FF1F4E79"/>
        <bgColor rgb="FF17375E"/>
      </patternFill>
    </fill>
    <fill>
      <patternFill patternType="solid">
        <fgColor rgb="FFDEEAF1"/>
        <bgColor rgb="FFE2EFDA"/>
      </patternFill>
    </fill>
    <fill>
      <patternFill patternType="solid">
        <fgColor rgb="FFE2EFDA"/>
        <bgColor rgb="FFDEEAF1"/>
      </patternFill>
    </fill>
    <fill>
      <patternFill patternType="solid">
        <fgColor rgb="FFF2F2F2"/>
        <bgColor rgb="FFEBF3FB"/>
      </patternFill>
    </fill>
    <fill>
      <patternFill patternType="solid">
        <fgColor rgb="FFF0F8EE"/>
        <bgColor rgb="FFF2F2F2"/>
      </patternFill>
    </fill>
    <fill>
      <patternFill patternType="solid">
        <fgColor rgb="FFFEF0E7"/>
        <bgColor rgb="FFF2F2F2"/>
      </patternFill>
    </fill>
    <fill>
      <patternFill patternType="solid">
        <fgColor rgb="FFFCE4D6"/>
        <bgColor rgb="FFFEF0E7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>
        <color rgb="FF1F4E79"/>
      </left>
      <right/>
      <top style="medium">
        <color rgb="FF1F4E79"/>
      </top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medium">
        <color rgb="FF1F4E79"/>
      </left>
      <right/>
      <top style="medium">
        <color rgb="FF1F4E79"/>
      </top>
      <bottom style="medium">
        <color rgb="FF1F4E79"/>
      </bottom>
      <diagonal/>
    </border>
    <border diagonalUp="false" diagonalDown="false">
      <left style="medium">
        <color rgb="FF1F4E79"/>
      </left>
      <right style="medium">
        <color rgb="FF1F4E79"/>
      </right>
      <top style="medium">
        <color rgb="FF1F4E79"/>
      </top>
      <bottom style="medium">
        <color rgb="FF1F4E79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4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9" fillId="5" borderId="1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5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0" fillId="7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6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5" fillId="6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2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0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5" fillId="6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6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2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3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8" fillId="8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9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0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20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0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1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2" fillId="8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20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10" borderId="5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4" fillId="11" borderId="5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3" fillId="8" borderId="5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4" fillId="12" borderId="5" xfId="0" applyFont="true" applyBorder="true" applyAlignment="true" applyProtection="false">
      <alignment horizontal="left" vertical="center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7F4F24"/>
      <rgbColor rgb="FFFFF2CC"/>
      <rgbColor rgb="FFEBF3FB"/>
      <rgbColor rgb="FF660066"/>
      <rgbColor rgb="FFFF8080"/>
      <rgbColor rgb="FF0066CC"/>
      <rgbColor rgb="FFF2F2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AF1"/>
      <rgbColor rgb="FFE2EFDA"/>
      <rgbColor rgb="FFFEF0E7"/>
      <rgbColor rgb="FFF0F8EE"/>
      <rgbColor rgb="FFFF99CC"/>
      <rgbColor rgb="FFCC99FF"/>
      <rgbColor rgb="FFFCE4D6"/>
      <rgbColor rgb="FF2E75B6"/>
      <rgbColor rgb="FF33CCCC"/>
      <rgbColor rgb="FF99CC00"/>
      <rgbColor rgb="FFFFCC00"/>
      <rgbColor rgb="FFFF9900"/>
      <rgbColor rgb="FFFF6600"/>
      <rgbColor rgb="FF606060"/>
      <rgbColor rgb="FF969696"/>
      <rgbColor rgb="FF17375E"/>
      <rgbColor rgb="FF339966"/>
      <rgbColor rgb="FF003300"/>
      <rgbColor rgb="FF375623"/>
      <rgbColor rgb="FF843C0C"/>
      <rgbColor rgb="FF993366"/>
      <rgbColor rgb="FF1F4E7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8" min="2" style="0" width="18"/>
  </cols>
  <sheetData>
    <row r="1" customFormat="false" ht="7.5" hidden="false" customHeight="true" outlineLevel="0" collapsed="false"/>
    <row r="2" customFormat="false" ht="39.75" hidden="false" customHeight="true" outlineLevel="0" collapsed="false">
      <c r="A2" s="1" t="s">
        <v>0</v>
      </c>
      <c r="B2" s="1"/>
      <c r="C2" s="1"/>
      <c r="D2" s="1"/>
      <c r="E2" s="1"/>
      <c r="F2" s="1"/>
      <c r="G2" s="1"/>
      <c r="H2" s="1"/>
    </row>
    <row r="3" customFormat="false" ht="21.75" hidden="false" customHeight="true" outlineLevel="0" collapsed="false">
      <c r="A3" s="2" t="s">
        <v>1</v>
      </c>
      <c r="B3" s="2"/>
      <c r="C3" s="2"/>
      <c r="D3" s="2"/>
      <c r="E3" s="2"/>
      <c r="F3" s="2"/>
      <c r="G3" s="2"/>
      <c r="H3" s="2"/>
    </row>
    <row r="5" customFormat="false" ht="18" hidden="false" customHeight="true" outlineLevel="0" collapsed="false">
      <c r="A5" s="3" t="s">
        <v>2</v>
      </c>
      <c r="B5" s="3"/>
      <c r="C5" s="3"/>
      <c r="D5" s="3"/>
      <c r="E5" s="3"/>
      <c r="F5" s="3"/>
      <c r="G5" s="3"/>
      <c r="H5" s="3"/>
    </row>
    <row r="7" customFormat="false" ht="19.5" hidden="false" customHeight="true" outlineLevel="0" collapsed="false">
      <c r="B7" s="4" t="s">
        <v>3</v>
      </c>
      <c r="C7" s="4"/>
      <c r="D7" s="4"/>
      <c r="E7" s="4"/>
      <c r="F7" s="4"/>
      <c r="G7" s="4"/>
      <c r="H7" s="4"/>
    </row>
    <row r="8" customFormat="false" ht="19.5" hidden="false" customHeight="true" outlineLevel="0" collapsed="false">
      <c r="B8" s="5" t="s">
        <v>4</v>
      </c>
      <c r="C8" s="5"/>
      <c r="D8" s="5"/>
      <c r="E8" s="5"/>
      <c r="F8" s="5"/>
      <c r="G8" s="5"/>
      <c r="H8" s="5"/>
    </row>
    <row r="10" customFormat="false" ht="19.5" hidden="false" customHeight="true" outlineLevel="0" collapsed="false">
      <c r="B10" s="4" t="s">
        <v>5</v>
      </c>
      <c r="C10" s="4"/>
      <c r="D10" s="4"/>
      <c r="E10" s="4"/>
      <c r="F10" s="4"/>
      <c r="G10" s="4"/>
      <c r="H10" s="4"/>
    </row>
    <row r="11" customFormat="false" ht="19.5" hidden="false" customHeight="true" outlineLevel="0" collapsed="false">
      <c r="B11" s="5" t="s">
        <v>6</v>
      </c>
      <c r="C11" s="5"/>
      <c r="D11" s="5"/>
      <c r="E11" s="5"/>
      <c r="F11" s="5"/>
      <c r="G11" s="5"/>
      <c r="H11" s="5"/>
    </row>
    <row r="13" customFormat="false" ht="19.5" hidden="false" customHeight="true" outlineLevel="0" collapsed="false">
      <c r="B13" s="4" t="s">
        <v>7</v>
      </c>
      <c r="C13" s="4"/>
      <c r="D13" s="4"/>
      <c r="E13" s="4"/>
      <c r="F13" s="4"/>
      <c r="G13" s="4"/>
      <c r="H13" s="4"/>
    </row>
    <row r="14" customFormat="false" ht="19.5" hidden="false" customHeight="true" outlineLevel="0" collapsed="false">
      <c r="B14" s="5" t="s">
        <v>8</v>
      </c>
      <c r="C14" s="5"/>
      <c r="D14" s="5"/>
      <c r="E14" s="5"/>
      <c r="F14" s="5"/>
      <c r="G14" s="5"/>
      <c r="H14" s="5"/>
    </row>
    <row r="16" customFormat="false" ht="19.5" hidden="false" customHeight="true" outlineLevel="0" collapsed="false">
      <c r="B16" s="4" t="s">
        <v>9</v>
      </c>
      <c r="C16" s="4"/>
      <c r="D16" s="4"/>
      <c r="E16" s="4"/>
      <c r="F16" s="4"/>
      <c r="G16" s="4"/>
      <c r="H16" s="4"/>
    </row>
    <row r="17" customFormat="false" ht="19.5" hidden="false" customHeight="true" outlineLevel="0" collapsed="false">
      <c r="B17" s="5" t="s">
        <v>10</v>
      </c>
      <c r="C17" s="5"/>
      <c r="D17" s="5"/>
      <c r="E17" s="5"/>
      <c r="F17" s="5"/>
      <c r="G17" s="5"/>
      <c r="H17" s="5"/>
    </row>
    <row r="19" customFormat="false" ht="15.75" hidden="false" customHeight="true" outlineLevel="0" collapsed="false">
      <c r="B19" s="6" t="s">
        <v>11</v>
      </c>
      <c r="C19" s="6"/>
      <c r="D19" s="6"/>
      <c r="E19" s="6"/>
      <c r="F19" s="6"/>
      <c r="G19" s="6"/>
      <c r="H19" s="6"/>
    </row>
    <row r="20" customFormat="false" ht="15.75" hidden="false" customHeight="true" outlineLevel="0" collapsed="false">
      <c r="B20" s="6"/>
      <c r="C20" s="6"/>
      <c r="D20" s="6"/>
      <c r="E20" s="6"/>
      <c r="F20" s="6"/>
      <c r="G20" s="6"/>
      <c r="H20" s="6"/>
    </row>
    <row r="21" customFormat="false" ht="15.75" hidden="false" customHeight="true" outlineLevel="0" collapsed="false">
      <c r="B21" s="6"/>
      <c r="C21" s="6"/>
      <c r="D21" s="6"/>
      <c r="E21" s="6"/>
      <c r="F21" s="6"/>
      <c r="G21" s="6"/>
      <c r="H21" s="6"/>
    </row>
    <row r="22" customFormat="false" ht="15.75" hidden="false" customHeight="true" outlineLevel="0" collapsed="false">
      <c r="B22" s="6"/>
      <c r="C22" s="6"/>
      <c r="D22" s="6"/>
      <c r="E22" s="6"/>
      <c r="F22" s="6"/>
      <c r="G22" s="6"/>
      <c r="H22" s="6"/>
    </row>
  </sheetData>
  <mergeCells count="12">
    <mergeCell ref="A2:H2"/>
    <mergeCell ref="A3:H3"/>
    <mergeCell ref="A5:H5"/>
    <mergeCell ref="B7:H7"/>
    <mergeCell ref="B8:H8"/>
    <mergeCell ref="B10:H10"/>
    <mergeCell ref="B11:H11"/>
    <mergeCell ref="B13:H13"/>
    <mergeCell ref="B14:H14"/>
    <mergeCell ref="B16:H16"/>
    <mergeCell ref="B17:H17"/>
    <mergeCell ref="B19:H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13"/>
    <col collapsed="false" customWidth="true" hidden="false" outlineLevel="0" max="3" min="3" style="0" width="15"/>
    <col collapsed="false" customWidth="true" hidden="false" outlineLevel="0" max="5" min="4" style="0" width="12"/>
    <col collapsed="false" customWidth="true" hidden="false" outlineLevel="0" max="6" min="6" style="0" width="22"/>
    <col collapsed="false" customWidth="true" hidden="false" outlineLevel="0" max="7" min="7" style="0" width="7"/>
    <col collapsed="false" customWidth="true" hidden="false" outlineLevel="0" max="8" min="8" style="0" width="14"/>
    <col collapsed="false" customWidth="true" hidden="false" outlineLevel="0" max="9" min="9" style="0" width="24"/>
    <col collapsed="false" customWidth="true" hidden="false" outlineLevel="0" max="10" min="10" style="0" width="14"/>
    <col collapsed="false" customWidth="true" hidden="false" outlineLevel="0" max="11" min="11" style="0" width="12"/>
    <col collapsed="false" customWidth="true" hidden="false" outlineLevel="0" max="13" min="12" style="0" width="13"/>
    <col collapsed="false" customWidth="true" hidden="false" outlineLevel="0" max="14" min="14" style="0" width="22"/>
  </cols>
  <sheetData>
    <row r="1" customFormat="false" ht="31.5" hidden="false" customHeight="true" outlineLevel="0" collapsed="false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7.5" hidden="false" customHeight="true" outlineLevel="0" collapsed="false"/>
    <row r="3" customFormat="false" ht="33.75" hidden="false" customHeight="true" outlineLevel="0" collapsed="false">
      <c r="A3" s="7" t="s">
        <v>13</v>
      </c>
      <c r="B3" s="7" t="s">
        <v>14</v>
      </c>
      <c r="C3" s="7" t="s">
        <v>15</v>
      </c>
      <c r="D3" s="7" t="s">
        <v>16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7" t="s">
        <v>22</v>
      </c>
      <c r="K3" s="7" t="s">
        <v>23</v>
      </c>
      <c r="L3" s="7" t="s">
        <v>24</v>
      </c>
      <c r="M3" s="7" t="s">
        <v>25</v>
      </c>
      <c r="N3" s="7" t="s">
        <v>26</v>
      </c>
    </row>
    <row r="4" customFormat="false" ht="18" hidden="false" customHeight="true" outlineLevel="0" collapsed="false">
      <c r="A4" s="8" t="s">
        <v>27</v>
      </c>
      <c r="B4" s="8" t="s">
        <v>28</v>
      </c>
      <c r="C4" s="8" t="s">
        <v>29</v>
      </c>
      <c r="D4" s="9" t="n">
        <v>31121</v>
      </c>
      <c r="E4" s="9" t="n">
        <v>43831</v>
      </c>
      <c r="F4" s="8" t="s">
        <v>30</v>
      </c>
      <c r="G4" s="8" t="s">
        <v>31</v>
      </c>
      <c r="H4" s="8" t="s">
        <v>32</v>
      </c>
      <c r="I4" s="8" t="s">
        <v>33</v>
      </c>
      <c r="J4" s="8" t="s">
        <v>34</v>
      </c>
      <c r="K4" s="8" t="s">
        <v>35</v>
      </c>
      <c r="L4" s="10" t="n">
        <v>120</v>
      </c>
      <c r="M4" s="8" t="s">
        <v>36</v>
      </c>
      <c r="N4" s="8" t="s">
        <v>37</v>
      </c>
    </row>
    <row r="5" customFormat="false" ht="18" hidden="false" customHeight="true" outlineLevel="0" collapsed="false">
      <c r="A5" s="11" t="s">
        <v>38</v>
      </c>
      <c r="B5" s="11" t="s">
        <v>39</v>
      </c>
      <c r="C5" s="11" t="s">
        <v>40</v>
      </c>
      <c r="D5" s="12" t="n">
        <v>33076</v>
      </c>
      <c r="E5" s="12" t="n">
        <v>44317</v>
      </c>
      <c r="F5" s="11" t="s">
        <v>41</v>
      </c>
      <c r="G5" s="11" t="s">
        <v>42</v>
      </c>
      <c r="H5" s="11" t="s">
        <v>43</v>
      </c>
      <c r="I5" s="11" t="s">
        <v>44</v>
      </c>
      <c r="J5" s="11" t="s">
        <v>45</v>
      </c>
      <c r="K5" s="11" t="s">
        <v>35</v>
      </c>
      <c r="L5" s="13" t="n">
        <v>120</v>
      </c>
      <c r="M5" s="11" t="s">
        <v>36</v>
      </c>
      <c r="N5" s="11"/>
    </row>
    <row r="6" customFormat="false" ht="18" hidden="false" customHeight="true" outlineLevel="0" collapsed="false">
      <c r="A6" s="8" t="s">
        <v>46</v>
      </c>
      <c r="B6" s="8" t="s">
        <v>47</v>
      </c>
      <c r="C6" s="8" t="s">
        <v>48</v>
      </c>
      <c r="D6" s="9" t="n">
        <v>38659</v>
      </c>
      <c r="E6" s="9" t="n">
        <v>44805</v>
      </c>
      <c r="F6" s="8" t="s">
        <v>49</v>
      </c>
      <c r="G6" s="8" t="s">
        <v>50</v>
      </c>
      <c r="H6" s="8" t="s">
        <v>51</v>
      </c>
      <c r="I6" s="8" t="s">
        <v>52</v>
      </c>
      <c r="J6" s="8" t="s">
        <v>53</v>
      </c>
      <c r="K6" s="8" t="s">
        <v>54</v>
      </c>
      <c r="L6" s="10" t="n">
        <v>60</v>
      </c>
      <c r="M6" s="8" t="s">
        <v>55</v>
      </c>
      <c r="N6" s="8" t="s">
        <v>56</v>
      </c>
    </row>
    <row r="7" customFormat="false" ht="18" hidden="false" customHeight="true" outlineLevel="0" collapsed="false">
      <c r="A7" s="11" t="s">
        <v>57</v>
      </c>
      <c r="B7" s="11" t="s">
        <v>58</v>
      </c>
      <c r="C7" s="11" t="s">
        <v>59</v>
      </c>
      <c r="D7" s="12" t="n">
        <v>21974</v>
      </c>
      <c r="E7" s="12" t="n">
        <v>42005</v>
      </c>
      <c r="F7" s="11" t="s">
        <v>60</v>
      </c>
      <c r="G7" s="11" t="s">
        <v>61</v>
      </c>
      <c r="H7" s="11" t="s">
        <v>62</v>
      </c>
      <c r="I7" s="11" t="s">
        <v>63</v>
      </c>
      <c r="J7" s="11" t="s">
        <v>64</v>
      </c>
      <c r="K7" s="11" t="s">
        <v>65</v>
      </c>
      <c r="L7" s="13" t="n">
        <v>72</v>
      </c>
      <c r="M7" s="11" t="s">
        <v>36</v>
      </c>
      <c r="N7" s="11" t="s">
        <v>66</v>
      </c>
    </row>
    <row r="8" customFormat="false" ht="18" hidden="false" customHeight="true" outlineLevel="0" collapsed="false">
      <c r="A8" s="8" t="s">
        <v>67</v>
      </c>
      <c r="B8" s="8" t="s">
        <v>68</v>
      </c>
      <c r="C8" s="8" t="s">
        <v>69</v>
      </c>
      <c r="D8" s="9" t="n">
        <v>28651</v>
      </c>
      <c r="E8" s="9" t="n">
        <v>43525</v>
      </c>
      <c r="F8" s="8" t="s">
        <v>70</v>
      </c>
      <c r="G8" s="8" t="s">
        <v>71</v>
      </c>
      <c r="H8" s="8" t="s">
        <v>72</v>
      </c>
      <c r="I8" s="8" t="s">
        <v>73</v>
      </c>
      <c r="J8" s="8" t="s">
        <v>74</v>
      </c>
      <c r="K8" s="8" t="s">
        <v>35</v>
      </c>
      <c r="L8" s="10" t="n">
        <v>120</v>
      </c>
      <c r="M8" s="8" t="s">
        <v>36</v>
      </c>
      <c r="N8" s="8"/>
    </row>
    <row r="9" customFormat="false" ht="18" hidden="false" customHeight="true" outlineLevel="0" collapsed="false">
      <c r="A9" s="11" t="s">
        <v>75</v>
      </c>
      <c r="B9" s="11" t="s">
        <v>76</v>
      </c>
      <c r="C9" s="11" t="s">
        <v>77</v>
      </c>
      <c r="D9" s="12" t="n">
        <v>20346</v>
      </c>
      <c r="E9" s="12" t="n">
        <v>40179</v>
      </c>
      <c r="F9" s="11" t="s">
        <v>78</v>
      </c>
      <c r="G9" s="11" t="s">
        <v>79</v>
      </c>
      <c r="H9" s="11" t="s">
        <v>80</v>
      </c>
      <c r="I9" s="11" t="s">
        <v>81</v>
      </c>
      <c r="J9" s="11" t="s">
        <v>82</v>
      </c>
      <c r="K9" s="11" t="s">
        <v>83</v>
      </c>
      <c r="L9" s="13" t="n">
        <v>0</v>
      </c>
      <c r="M9" s="11" t="s">
        <v>84</v>
      </c>
      <c r="N9" s="11" t="s">
        <v>85</v>
      </c>
    </row>
    <row r="10" customFormat="false" ht="18" hidden="false" customHeight="true" outlineLevel="0" collapsed="false">
      <c r="A10" s="8" t="s">
        <v>86</v>
      </c>
      <c r="B10" s="8" t="s">
        <v>87</v>
      </c>
      <c r="C10" s="8" t="s">
        <v>88</v>
      </c>
      <c r="D10" s="9" t="n">
        <v>34819</v>
      </c>
      <c r="E10" s="9" t="n">
        <v>45108</v>
      </c>
      <c r="F10" s="8" t="s">
        <v>89</v>
      </c>
      <c r="G10" s="8" t="s">
        <v>90</v>
      </c>
      <c r="H10" s="8" t="s">
        <v>91</v>
      </c>
      <c r="I10" s="8" t="s">
        <v>92</v>
      </c>
      <c r="J10" s="8" t="s">
        <v>93</v>
      </c>
      <c r="K10" s="8" t="s">
        <v>35</v>
      </c>
      <c r="L10" s="10" t="n">
        <v>120</v>
      </c>
      <c r="M10" s="8" t="s">
        <v>55</v>
      </c>
      <c r="N10" s="8" t="s">
        <v>94</v>
      </c>
    </row>
    <row r="11" customFormat="false" ht="18" hidden="false" customHeight="true" outlineLevel="0" collapsed="false">
      <c r="A11" s="11" t="s">
        <v>95</v>
      </c>
      <c r="B11" s="11" t="s">
        <v>96</v>
      </c>
      <c r="C11" s="11" t="s">
        <v>97</v>
      </c>
      <c r="D11" s="12" t="n">
        <v>32482</v>
      </c>
      <c r="E11" s="12" t="n">
        <v>44562</v>
      </c>
      <c r="F11" s="11" t="s">
        <v>98</v>
      </c>
      <c r="G11" s="11" t="s">
        <v>99</v>
      </c>
      <c r="H11" s="11" t="s">
        <v>100</v>
      </c>
      <c r="I11" s="11" t="s">
        <v>101</v>
      </c>
      <c r="J11" s="11" t="s">
        <v>102</v>
      </c>
      <c r="K11" s="11" t="s">
        <v>103</v>
      </c>
      <c r="L11" s="13" t="n">
        <v>48</v>
      </c>
      <c r="M11" s="11" t="s">
        <v>36</v>
      </c>
      <c r="N11" s="11"/>
    </row>
    <row r="12" customFormat="false" ht="18" hidden="false" customHeight="true" outlineLevel="0" collapsed="false">
      <c r="A12" s="8" t="s">
        <v>104</v>
      </c>
      <c r="B12" s="8" t="s">
        <v>105</v>
      </c>
      <c r="C12" s="8" t="s">
        <v>106</v>
      </c>
      <c r="D12" s="9" t="n">
        <v>39680</v>
      </c>
      <c r="E12" s="9" t="n">
        <v>45170</v>
      </c>
      <c r="F12" s="8" t="s">
        <v>107</v>
      </c>
      <c r="G12" s="8" t="s">
        <v>108</v>
      </c>
      <c r="H12" s="8" t="s">
        <v>109</v>
      </c>
      <c r="I12" s="8" t="s">
        <v>110</v>
      </c>
      <c r="J12" s="8" t="s">
        <v>111</v>
      </c>
      <c r="K12" s="8" t="s">
        <v>54</v>
      </c>
      <c r="L12" s="10" t="n">
        <v>60</v>
      </c>
      <c r="M12" s="8" t="s">
        <v>36</v>
      </c>
      <c r="N12" s="8"/>
    </row>
    <row r="13" customFormat="false" ht="18" hidden="false" customHeight="true" outlineLevel="0" collapsed="false">
      <c r="A13" s="11" t="s">
        <v>112</v>
      </c>
      <c r="B13" s="11" t="s">
        <v>113</v>
      </c>
      <c r="C13" s="11" t="s">
        <v>114</v>
      </c>
      <c r="D13" s="12" t="n">
        <v>27411</v>
      </c>
      <c r="E13" s="12" t="n">
        <v>43191</v>
      </c>
      <c r="F13" s="11" t="s">
        <v>115</v>
      </c>
      <c r="G13" s="11" t="s">
        <v>116</v>
      </c>
      <c r="H13" s="11" t="s">
        <v>117</v>
      </c>
      <c r="I13" s="11" t="s">
        <v>118</v>
      </c>
      <c r="J13" s="11" t="s">
        <v>119</v>
      </c>
      <c r="K13" s="11" t="s">
        <v>35</v>
      </c>
      <c r="L13" s="13" t="n">
        <v>120</v>
      </c>
      <c r="M13" s="11" t="s">
        <v>120</v>
      </c>
      <c r="N13" s="11" t="s">
        <v>121</v>
      </c>
    </row>
    <row r="14" customFormat="false" ht="21.75" hidden="false" customHeight="true" outlineLevel="0" collapsed="false">
      <c r="A14" s="14" t="s">
        <v>122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5" t="n">
        <f aca="false">SUM(L4:L13)</f>
        <v>840</v>
      </c>
      <c r="M14" s="16" t="str">
        <f aca="false">COUNTA(A4:A13)&amp;" Mitglieder"</f>
        <v>10 Mitglieder</v>
      </c>
      <c r="N14" s="16"/>
    </row>
  </sheetData>
  <mergeCells count="3">
    <mergeCell ref="A1:N1"/>
    <mergeCell ref="A14:K14"/>
    <mergeCell ref="M14:N14"/>
  </mergeCells>
  <dataValidations count="2">
    <dataValidation allowBlank="true" errorStyle="stop" operator="between" showDropDown="false" showErrorMessage="false" showInputMessage="false" sqref="K4:K53" type="list">
      <formula1>"Aktiv,Passiv,Ermäßigt,Ehrenmitglied,Jugend"</formula1>
      <formula2>0</formula2>
    </dataValidation>
    <dataValidation allowBlank="true" errorStyle="stop" operator="between" showDropDown="false" showErrorMessage="false" showInputMessage="false" sqref="M4:M53" type="list">
      <formula1>"Bezahlt,Ausstehend,Mahnung,Befreit"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1"/>
    <col collapsed="false" customWidth="true" hidden="false" outlineLevel="0" max="3" min="3" style="0" width="32"/>
    <col collapsed="false" customWidth="true" hidden="false" outlineLevel="0" max="4" min="4" style="0" width="18"/>
    <col collapsed="false" customWidth="true" hidden="false" outlineLevel="0" max="8" min="5" style="0" width="14"/>
    <col collapsed="false" customWidth="true" hidden="false" outlineLevel="0" max="9" min="9" style="0" width="22"/>
  </cols>
  <sheetData>
    <row r="1" customFormat="false" ht="31.5" hidden="false" customHeight="true" outlineLevel="0" collapsed="false">
      <c r="A1" s="1" t="s">
        <v>123</v>
      </c>
      <c r="B1" s="1"/>
      <c r="C1" s="1"/>
      <c r="D1" s="1"/>
      <c r="E1" s="1"/>
      <c r="F1" s="1"/>
      <c r="G1" s="1"/>
      <c r="H1" s="1"/>
      <c r="I1" s="1"/>
    </row>
    <row r="2" customFormat="false" ht="7.5" hidden="false" customHeight="true" outlineLevel="0" collapsed="false"/>
    <row r="3" customFormat="false" ht="21.75" hidden="false" customHeight="true" outlineLevel="0" collapsed="false">
      <c r="A3" s="17" t="s">
        <v>124</v>
      </c>
      <c r="B3" s="17"/>
      <c r="C3" s="17"/>
      <c r="D3" s="17"/>
      <c r="E3" s="18" t="n">
        <v>500</v>
      </c>
      <c r="F3" s="19" t="s">
        <v>125</v>
      </c>
      <c r="G3" s="19"/>
      <c r="H3" s="19"/>
      <c r="I3" s="19"/>
    </row>
    <row r="4" customFormat="false" ht="7.5" hidden="false" customHeight="true" outlineLevel="0" collapsed="false"/>
    <row r="5" customFormat="false" ht="27.75" hidden="false" customHeight="true" outlineLevel="0" collapsed="false">
      <c r="A5" s="7" t="s">
        <v>126</v>
      </c>
      <c r="B5" s="7" t="s">
        <v>127</v>
      </c>
      <c r="C5" s="7" t="s">
        <v>128</v>
      </c>
      <c r="D5" s="7" t="s">
        <v>129</v>
      </c>
      <c r="E5" s="7" t="s">
        <v>130</v>
      </c>
      <c r="F5" s="7" t="s">
        <v>131</v>
      </c>
      <c r="G5" s="7" t="s">
        <v>132</v>
      </c>
      <c r="H5" s="7" t="s">
        <v>133</v>
      </c>
      <c r="I5" s="7" t="s">
        <v>26</v>
      </c>
    </row>
    <row r="6" customFormat="false" ht="18" hidden="false" customHeight="true" outlineLevel="0" collapsed="false">
      <c r="A6" s="20" t="n">
        <v>45292</v>
      </c>
      <c r="B6" s="21" t="s">
        <v>134</v>
      </c>
      <c r="C6" s="8" t="s">
        <v>135</v>
      </c>
      <c r="D6" s="8" t="s">
        <v>136</v>
      </c>
      <c r="E6" s="10"/>
      <c r="F6" s="10"/>
      <c r="G6" s="22" t="n">
        <f aca="false">E3+IF(E6&gt;0,E6,0)-IF(F6&gt;0,F6,0)</f>
        <v>500</v>
      </c>
      <c r="H6" s="21" t="s">
        <v>137</v>
      </c>
      <c r="I6" s="8"/>
    </row>
    <row r="7" customFormat="false" ht="18" hidden="false" customHeight="true" outlineLevel="0" collapsed="false">
      <c r="A7" s="23" t="n">
        <v>45306</v>
      </c>
      <c r="B7" s="24" t="s">
        <v>138</v>
      </c>
      <c r="C7" s="11" t="s">
        <v>139</v>
      </c>
      <c r="D7" s="11" t="s">
        <v>140</v>
      </c>
      <c r="E7" s="13" t="n">
        <v>120</v>
      </c>
      <c r="F7" s="13"/>
      <c r="G7" s="25" t="n">
        <f aca="false">G6+IF(E7&gt;0,E7,0)-IF(F7&gt;0,F7,0)</f>
        <v>620</v>
      </c>
      <c r="H7" s="24" t="s">
        <v>141</v>
      </c>
      <c r="I7" s="11"/>
    </row>
    <row r="8" customFormat="false" ht="18" hidden="false" customHeight="true" outlineLevel="0" collapsed="false">
      <c r="A8" s="20" t="n">
        <v>45306</v>
      </c>
      <c r="B8" s="21" t="s">
        <v>142</v>
      </c>
      <c r="C8" s="8" t="s">
        <v>143</v>
      </c>
      <c r="D8" s="8" t="s">
        <v>140</v>
      </c>
      <c r="E8" s="10" t="n">
        <v>120</v>
      </c>
      <c r="F8" s="10"/>
      <c r="G8" s="22" t="n">
        <f aca="false">G7+IF(E8&gt;0,E8,0)-IF(F8&gt;0,F8,0)</f>
        <v>740</v>
      </c>
      <c r="H8" s="21" t="s">
        <v>141</v>
      </c>
      <c r="I8" s="8"/>
    </row>
    <row r="9" customFormat="false" ht="18" hidden="false" customHeight="true" outlineLevel="0" collapsed="false">
      <c r="A9" s="23" t="n">
        <v>45311</v>
      </c>
      <c r="B9" s="24" t="s">
        <v>144</v>
      </c>
      <c r="C9" s="11" t="s">
        <v>145</v>
      </c>
      <c r="D9" s="11" t="s">
        <v>146</v>
      </c>
      <c r="E9" s="13"/>
      <c r="F9" s="13" t="n">
        <v>200</v>
      </c>
      <c r="G9" s="25" t="n">
        <f aca="false">G8+IF(E9&gt;0,E9,0)-IF(F9&gt;0,F9,0)</f>
        <v>540</v>
      </c>
      <c r="H9" s="24" t="s">
        <v>141</v>
      </c>
      <c r="I9" s="11"/>
    </row>
    <row r="10" customFormat="false" ht="18" hidden="false" customHeight="true" outlineLevel="0" collapsed="false">
      <c r="A10" s="20" t="n">
        <v>45323</v>
      </c>
      <c r="B10" s="21" t="s">
        <v>147</v>
      </c>
      <c r="C10" s="8" t="s">
        <v>148</v>
      </c>
      <c r="D10" s="8" t="s">
        <v>140</v>
      </c>
      <c r="E10" s="10" t="n">
        <v>72</v>
      </c>
      <c r="F10" s="10"/>
      <c r="G10" s="22" t="n">
        <f aca="false">G9+IF(E10&gt;0,E10,0)-IF(F10&gt;0,F10,0)</f>
        <v>612</v>
      </c>
      <c r="H10" s="21" t="s">
        <v>137</v>
      </c>
      <c r="I10" s="8"/>
    </row>
    <row r="11" customFormat="false" ht="18" hidden="false" customHeight="true" outlineLevel="0" collapsed="false">
      <c r="A11" s="23" t="n">
        <v>45332</v>
      </c>
      <c r="B11" s="24" t="s">
        <v>149</v>
      </c>
      <c r="C11" s="11" t="s">
        <v>150</v>
      </c>
      <c r="D11" s="11" t="s">
        <v>151</v>
      </c>
      <c r="E11" s="13" t="n">
        <v>250</v>
      </c>
      <c r="F11" s="13"/>
      <c r="G11" s="25" t="n">
        <f aca="false">G10+IF(E11&gt;0,E11,0)-IF(F11&gt;0,F11,0)</f>
        <v>862</v>
      </c>
      <c r="H11" s="24" t="s">
        <v>141</v>
      </c>
      <c r="I11" s="11"/>
    </row>
    <row r="12" customFormat="false" ht="18" hidden="false" customHeight="true" outlineLevel="0" collapsed="false">
      <c r="A12" s="20" t="n">
        <v>45342</v>
      </c>
      <c r="B12" s="21" t="s">
        <v>152</v>
      </c>
      <c r="C12" s="8" t="s">
        <v>153</v>
      </c>
      <c r="D12" s="8" t="s">
        <v>146</v>
      </c>
      <c r="E12" s="10"/>
      <c r="F12" s="10" t="n">
        <v>200</v>
      </c>
      <c r="G12" s="22" t="n">
        <f aca="false">G11+IF(E12&gt;0,E12,0)-IF(F12&gt;0,F12,0)</f>
        <v>662</v>
      </c>
      <c r="H12" s="21" t="s">
        <v>141</v>
      </c>
      <c r="I12" s="8"/>
    </row>
    <row r="13" customFormat="false" ht="18" hidden="false" customHeight="true" outlineLevel="0" collapsed="false">
      <c r="A13" s="23" t="n">
        <v>45356</v>
      </c>
      <c r="B13" s="24" t="s">
        <v>154</v>
      </c>
      <c r="C13" s="11" t="s">
        <v>155</v>
      </c>
      <c r="D13" s="11" t="s">
        <v>156</v>
      </c>
      <c r="E13" s="13"/>
      <c r="F13" s="13" t="n">
        <v>85.5</v>
      </c>
      <c r="G13" s="25" t="n">
        <f aca="false">G12+IF(E13&gt;0,E13,0)-IF(F13&gt;0,F13,0)</f>
        <v>576.5</v>
      </c>
      <c r="H13" s="24" t="s">
        <v>137</v>
      </c>
      <c r="I13" s="11"/>
    </row>
    <row r="14" customFormat="false" ht="18" hidden="false" customHeight="true" outlineLevel="0" collapsed="false">
      <c r="A14" s="20" t="n">
        <v>45366</v>
      </c>
      <c r="B14" s="21" t="s">
        <v>157</v>
      </c>
      <c r="C14" s="8" t="s">
        <v>158</v>
      </c>
      <c r="D14" s="8" t="s">
        <v>140</v>
      </c>
      <c r="E14" s="10" t="n">
        <v>120</v>
      </c>
      <c r="F14" s="10"/>
      <c r="G14" s="22" t="n">
        <f aca="false">G13+IF(E14&gt;0,E14,0)-IF(F14&gt;0,F14,0)</f>
        <v>696.5</v>
      </c>
      <c r="H14" s="21" t="s">
        <v>141</v>
      </c>
      <c r="I14" s="8"/>
    </row>
    <row r="15" customFormat="false" ht="18" hidden="false" customHeight="true" outlineLevel="0" collapsed="false">
      <c r="A15" s="23" t="n">
        <v>45371</v>
      </c>
      <c r="B15" s="24" t="s">
        <v>159</v>
      </c>
      <c r="C15" s="11" t="s">
        <v>160</v>
      </c>
      <c r="D15" s="11" t="s">
        <v>146</v>
      </c>
      <c r="E15" s="13"/>
      <c r="F15" s="13" t="n">
        <v>200</v>
      </c>
      <c r="G15" s="25" t="n">
        <f aca="false">G14+IF(E15&gt;0,E15,0)-IF(F15&gt;0,F15,0)</f>
        <v>496.5</v>
      </c>
      <c r="H15" s="24" t="s">
        <v>141</v>
      </c>
      <c r="I15" s="11"/>
    </row>
    <row r="16" customFormat="false" ht="18" hidden="false" customHeight="true" outlineLevel="0" collapsed="false">
      <c r="A16" s="20" t="n">
        <v>45383</v>
      </c>
      <c r="B16" s="21" t="s">
        <v>161</v>
      </c>
      <c r="C16" s="8" t="s">
        <v>162</v>
      </c>
      <c r="D16" s="8" t="s">
        <v>163</v>
      </c>
      <c r="E16" s="10" t="n">
        <v>315</v>
      </c>
      <c r="F16" s="10"/>
      <c r="G16" s="22" t="n">
        <f aca="false">G15+IF(E16&gt;0,E16,0)-IF(F16&gt;0,F16,0)</f>
        <v>811.5</v>
      </c>
      <c r="H16" s="21" t="s">
        <v>137</v>
      </c>
      <c r="I16" s="8"/>
    </row>
    <row r="17" customFormat="false" ht="18" hidden="false" customHeight="true" outlineLevel="0" collapsed="false">
      <c r="A17" s="23" t="n">
        <v>45392</v>
      </c>
      <c r="B17" s="24" t="s">
        <v>164</v>
      </c>
      <c r="C17" s="11" t="s">
        <v>165</v>
      </c>
      <c r="D17" s="11" t="s">
        <v>166</v>
      </c>
      <c r="E17" s="13"/>
      <c r="F17" s="13" t="n">
        <v>148</v>
      </c>
      <c r="G17" s="25" t="n">
        <f aca="false">G16+IF(E17&gt;0,E17,0)-IF(F17&gt;0,F17,0)</f>
        <v>663.5</v>
      </c>
      <c r="H17" s="24" t="s">
        <v>141</v>
      </c>
      <c r="I17" s="11"/>
    </row>
    <row r="18" customFormat="false" ht="18" hidden="false" customHeight="true" outlineLevel="0" collapsed="false">
      <c r="A18" s="20" t="n">
        <v>45402</v>
      </c>
      <c r="B18" s="21" t="s">
        <v>167</v>
      </c>
      <c r="C18" s="8" t="s">
        <v>168</v>
      </c>
      <c r="D18" s="8" t="s">
        <v>146</v>
      </c>
      <c r="E18" s="10"/>
      <c r="F18" s="10" t="n">
        <v>200</v>
      </c>
      <c r="G18" s="22" t="n">
        <f aca="false">G17+IF(E18&gt;0,E18,0)-IF(F18&gt;0,F18,0)</f>
        <v>463.5</v>
      </c>
      <c r="H18" s="21" t="s">
        <v>141</v>
      </c>
      <c r="I18" s="8"/>
    </row>
    <row r="19" customFormat="false" ht="18" hidden="false" customHeight="true" outlineLevel="0" collapsed="false">
      <c r="A19" s="23" t="n">
        <v>45413</v>
      </c>
      <c r="B19" s="24" t="s">
        <v>169</v>
      </c>
      <c r="C19" s="11" t="s">
        <v>170</v>
      </c>
      <c r="D19" s="11" t="s">
        <v>140</v>
      </c>
      <c r="E19" s="13" t="n">
        <v>48</v>
      </c>
      <c r="F19" s="13"/>
      <c r="G19" s="25" t="n">
        <f aca="false">G18+IF(E19&gt;0,E19,0)-IF(F19&gt;0,F19,0)</f>
        <v>511.5</v>
      </c>
      <c r="H19" s="24" t="s">
        <v>141</v>
      </c>
      <c r="I19" s="11"/>
    </row>
    <row r="20" customFormat="false" ht="18" hidden="false" customHeight="true" outlineLevel="0" collapsed="false">
      <c r="A20" s="20" t="n">
        <v>45427</v>
      </c>
      <c r="B20" s="21" t="s">
        <v>171</v>
      </c>
      <c r="C20" s="8" t="s">
        <v>172</v>
      </c>
      <c r="D20" s="8" t="s">
        <v>173</v>
      </c>
      <c r="E20" s="10"/>
      <c r="F20" s="10" t="n">
        <v>32.8</v>
      </c>
      <c r="G20" s="22" t="n">
        <f aca="false">G19+IF(E20&gt;0,E20,0)-IF(F20&gt;0,F20,0)</f>
        <v>478.7</v>
      </c>
      <c r="H20" s="21" t="s">
        <v>137</v>
      </c>
      <c r="I20" s="8"/>
    </row>
    <row r="21" customFormat="false" ht="7.5" hidden="false" customHeight="true" outlineLevel="0" collapsed="false"/>
    <row r="22" customFormat="false" ht="21.75" hidden="false" customHeight="true" outlineLevel="0" collapsed="false">
      <c r="A22" s="14" t="s">
        <v>174</v>
      </c>
      <c r="B22" s="14"/>
      <c r="C22" s="14"/>
      <c r="D22" s="14"/>
      <c r="E22" s="15" t="n">
        <f aca="false">SUM(E6:E20)</f>
        <v>1045</v>
      </c>
      <c r="F22" s="15" t="n">
        <f aca="false">SUM(F6:F20)</f>
        <v>1066.3</v>
      </c>
      <c r="G22" s="26" t="n">
        <f aca="false">G20</f>
        <v>478.7</v>
      </c>
      <c r="H22" s="27" t="s">
        <v>175</v>
      </c>
      <c r="I22" s="27"/>
    </row>
  </sheetData>
  <mergeCells count="5">
    <mergeCell ref="A1:I1"/>
    <mergeCell ref="A3:D3"/>
    <mergeCell ref="F3:I3"/>
    <mergeCell ref="A22:D22"/>
    <mergeCell ref="H22:I22"/>
  </mergeCells>
  <dataValidations count="2">
    <dataValidation allowBlank="true" errorStyle="stop" operator="between" showDropDown="false" showErrorMessage="false" showInputMessage="false" sqref="D6:D55" type="list">
      <formula1>"Mitgliedsbeiträge,Spenden,Veranstaltung,Miete,Material,Versicherung,Porto,Sonstiges"</formula1>
      <formula2>0</formula2>
    </dataValidation>
    <dataValidation allowBlank="true" errorStyle="stop" operator="between" showDropDown="false" showErrorMessage="false" showInputMessage="false" sqref="H6:H55" type="list">
      <formula1>"Kasse,Überweisung,SEPA-Lastschrift,EC-Karte"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4" min="2" style="0" width="20"/>
    <col collapsed="false" customWidth="true" hidden="false" outlineLevel="0" max="5" min="5" style="0" width="22"/>
    <col collapsed="false" customWidth="true" hidden="false" outlineLevel="0" max="6" min="6" style="0" width="30"/>
    <col collapsed="false" customWidth="true" hidden="false" outlineLevel="0" max="7" min="7" style="0" width="8"/>
  </cols>
  <sheetData>
    <row r="1" customFormat="false" ht="31.5" hidden="false" customHeight="true" outlineLevel="0" collapsed="false">
      <c r="A1" s="1" t="s">
        <v>176</v>
      </c>
      <c r="B1" s="1"/>
      <c r="C1" s="1"/>
      <c r="D1" s="1"/>
      <c r="E1" s="1"/>
      <c r="F1" s="1"/>
      <c r="G1" s="1"/>
    </row>
    <row r="2" customFormat="false" ht="7.5" hidden="false" customHeight="true" outlineLevel="0" collapsed="false"/>
    <row r="3" customFormat="false" ht="19.5" hidden="false" customHeight="true" outlineLevel="0" collapsed="false">
      <c r="B3" s="28" t="s">
        <v>177</v>
      </c>
      <c r="C3" s="28"/>
      <c r="D3" s="28"/>
      <c r="E3" s="28"/>
      <c r="F3" s="28"/>
      <c r="G3" s="28"/>
    </row>
    <row r="4" customFormat="false" ht="19.5" hidden="false" customHeight="true" outlineLevel="0" collapsed="false">
      <c r="B4" s="28"/>
      <c r="C4" s="28"/>
      <c r="D4" s="28"/>
      <c r="E4" s="28"/>
      <c r="F4" s="28"/>
      <c r="G4" s="28"/>
    </row>
    <row r="5" customFormat="false" ht="9.75" hidden="false" customHeight="true" outlineLevel="0" collapsed="false"/>
    <row r="6" customFormat="false" ht="24" hidden="false" customHeight="true" outlineLevel="0" collapsed="false">
      <c r="A6" s="29" t="s">
        <v>178</v>
      </c>
      <c r="B6" s="29"/>
      <c r="C6" s="29"/>
      <c r="D6" s="29"/>
      <c r="E6" s="29"/>
      <c r="F6" s="29"/>
      <c r="G6" s="29"/>
    </row>
    <row r="7" customFormat="false" ht="21.75" hidden="false" customHeight="true" outlineLevel="0" collapsed="false">
      <c r="B7" s="30" t="s">
        <v>179</v>
      </c>
      <c r="D7" s="18" t="n">
        <v>120</v>
      </c>
      <c r="E7" s="19" t="s">
        <v>180</v>
      </c>
      <c r="F7" s="19"/>
      <c r="G7" s="19"/>
    </row>
    <row r="8" customFormat="false" ht="21.75" hidden="false" customHeight="true" outlineLevel="0" collapsed="false">
      <c r="B8" s="30" t="s">
        <v>181</v>
      </c>
      <c r="D8" s="31" t="n">
        <v>5</v>
      </c>
      <c r="E8" s="19" t="s">
        <v>182</v>
      </c>
      <c r="F8" s="19"/>
      <c r="G8" s="19"/>
    </row>
    <row r="9" customFormat="false" ht="21.75" hidden="false" customHeight="true" outlineLevel="0" collapsed="false">
      <c r="B9" s="30" t="s">
        <v>183</v>
      </c>
      <c r="D9" s="31" t="n">
        <v>2024</v>
      </c>
    </row>
    <row r="10" customFormat="false" ht="7.5" hidden="false" customHeight="true" outlineLevel="0" collapsed="false"/>
    <row r="11" customFormat="false" ht="30" hidden="false" customHeight="true" outlineLevel="0" collapsed="false">
      <c r="B11" s="32" t="s">
        <v>184</v>
      </c>
      <c r="C11" s="32"/>
      <c r="D11" s="33" t="n">
        <f aca="false">(D7/12)*(12-D8+1)</f>
        <v>80</v>
      </c>
      <c r="E11" s="34" t="str">
        <f aca="false">D8&amp;". Monat → "&amp;(12-D8+1)&amp;" Monate sind zu zahlen  |  "&amp;TEXT(D7/12,"#,##0.00")&amp;" € × "&amp;(12-D8+1)&amp;" Monate"</f>
        <v>5. Monat → 8 Monate sind zu zahlen  |  10.00 € × 8 Monate</v>
      </c>
      <c r="F11" s="34"/>
      <c r="G11" s="34"/>
    </row>
    <row r="12" customFormat="false" ht="9.75" hidden="false" customHeight="true" outlineLevel="0" collapsed="false"/>
    <row r="13" customFormat="false" ht="24" hidden="false" customHeight="true" outlineLevel="0" collapsed="false">
      <c r="A13" s="29" t="s">
        <v>185</v>
      </c>
      <c r="B13" s="29"/>
      <c r="C13" s="29"/>
      <c r="D13" s="29"/>
      <c r="E13" s="29"/>
      <c r="F13" s="29"/>
      <c r="G13" s="29"/>
    </row>
    <row r="14" customFormat="false" ht="19.5" hidden="false" customHeight="true" outlineLevel="0" collapsed="false">
      <c r="A14" s="35" t="s">
        <v>186</v>
      </c>
      <c r="B14" s="35" t="s">
        <v>187</v>
      </c>
      <c r="C14" s="35" t="s">
        <v>188</v>
      </c>
      <c r="D14" s="35" t="s">
        <v>189</v>
      </c>
      <c r="E14" s="35" t="s">
        <v>190</v>
      </c>
      <c r="F14" s="35" t="s">
        <v>191</v>
      </c>
      <c r="G14" s="35"/>
    </row>
    <row r="15" customFormat="false" ht="18" hidden="false" customHeight="true" outlineLevel="0" collapsed="false">
      <c r="A15" s="24" t="n">
        <v>1</v>
      </c>
      <c r="B15" s="11" t="s">
        <v>192</v>
      </c>
      <c r="C15" s="36" t="n">
        <f aca="false">(12-A15+1)</f>
        <v>12</v>
      </c>
      <c r="D15" s="37" t="n">
        <f aca="false">($D$7/12)*(12-A15+1)</f>
        <v>120</v>
      </c>
      <c r="E15" s="37" t="n">
        <f aca="false">$D$7-D15</f>
        <v>0</v>
      </c>
      <c r="F15" s="38" t="str">
        <f aca="false">"(120/12)×(12-"&amp;A15&amp;"+1) = "&amp;TEXT(D15,"#,##0.00")&amp;" €"</f>
        <v>(120/12)×(12-1+1) = 120.00 €</v>
      </c>
      <c r="G15" s="38"/>
    </row>
    <row r="16" customFormat="false" ht="18" hidden="false" customHeight="true" outlineLevel="0" collapsed="false">
      <c r="A16" s="21" t="n">
        <v>2</v>
      </c>
      <c r="B16" s="8" t="s">
        <v>193</v>
      </c>
      <c r="C16" s="39" t="n">
        <f aca="false">(12-A16+1)</f>
        <v>11</v>
      </c>
      <c r="D16" s="40" t="n">
        <f aca="false">($D$7/12)*(12-A16+1)</f>
        <v>110</v>
      </c>
      <c r="E16" s="40" t="n">
        <f aca="false">$D$7-D16</f>
        <v>10</v>
      </c>
      <c r="F16" s="41" t="str">
        <f aca="false">"(120/12)×(12-"&amp;A16&amp;"+1) = "&amp;TEXT(D16,"#,##0.00")&amp;" €"</f>
        <v>(120/12)×(12-2+1) = 110.00 €</v>
      </c>
      <c r="G16" s="41"/>
    </row>
    <row r="17" customFormat="false" ht="18" hidden="false" customHeight="true" outlineLevel="0" collapsed="false">
      <c r="A17" s="24" t="n">
        <v>3</v>
      </c>
      <c r="B17" s="11" t="s">
        <v>194</v>
      </c>
      <c r="C17" s="36" t="n">
        <f aca="false">(12-A17+1)</f>
        <v>10</v>
      </c>
      <c r="D17" s="37" t="n">
        <f aca="false">($D$7/12)*(12-A17+1)</f>
        <v>100</v>
      </c>
      <c r="E17" s="37" t="n">
        <f aca="false">$D$7-D17</f>
        <v>20</v>
      </c>
      <c r="F17" s="38" t="str">
        <f aca="false">"(120/12)×(12-"&amp;A17&amp;"+1) = "&amp;TEXT(D17,"#,##0.00")&amp;" €"</f>
        <v>(120/12)×(12-3+1) = 100.00 €</v>
      </c>
      <c r="G17" s="38"/>
    </row>
    <row r="18" customFormat="false" ht="18" hidden="false" customHeight="true" outlineLevel="0" collapsed="false">
      <c r="A18" s="21" t="n">
        <v>4</v>
      </c>
      <c r="B18" s="8" t="s">
        <v>195</v>
      </c>
      <c r="C18" s="39" t="n">
        <f aca="false">(12-A18+1)</f>
        <v>9</v>
      </c>
      <c r="D18" s="40" t="n">
        <f aca="false">($D$7/12)*(12-A18+1)</f>
        <v>90</v>
      </c>
      <c r="E18" s="40" t="n">
        <f aca="false">$D$7-D18</f>
        <v>30</v>
      </c>
      <c r="F18" s="41" t="str">
        <f aca="false">"(120/12)×(12-"&amp;A18&amp;"+1) = "&amp;TEXT(D18,"#,##0.00")&amp;" €"</f>
        <v>(120/12)×(12-4+1) = 90.00 €</v>
      </c>
      <c r="G18" s="41"/>
    </row>
    <row r="19" customFormat="false" ht="18" hidden="false" customHeight="true" outlineLevel="0" collapsed="false">
      <c r="A19" s="24" t="n">
        <v>5</v>
      </c>
      <c r="B19" s="11" t="s">
        <v>196</v>
      </c>
      <c r="C19" s="36" t="n">
        <f aca="false">(12-A19+1)</f>
        <v>8</v>
      </c>
      <c r="D19" s="37" t="n">
        <f aca="false">($D$7/12)*(12-A19+1)</f>
        <v>80</v>
      </c>
      <c r="E19" s="37" t="n">
        <f aca="false">$D$7-D19</f>
        <v>40</v>
      </c>
      <c r="F19" s="38" t="str">
        <f aca="false">"(120/12)×(12-"&amp;A19&amp;"+1) = "&amp;TEXT(D19,"#,##0.00")&amp;" €"</f>
        <v>(120/12)×(12-5+1) = 80.00 €</v>
      </c>
      <c r="G19" s="38"/>
    </row>
    <row r="20" customFormat="false" ht="18" hidden="false" customHeight="true" outlineLevel="0" collapsed="false">
      <c r="A20" s="21" t="n">
        <v>6</v>
      </c>
      <c r="B20" s="8" t="s">
        <v>197</v>
      </c>
      <c r="C20" s="39" t="n">
        <f aca="false">(12-A20+1)</f>
        <v>7</v>
      </c>
      <c r="D20" s="40" t="n">
        <f aca="false">($D$7/12)*(12-A20+1)</f>
        <v>70</v>
      </c>
      <c r="E20" s="40" t="n">
        <f aca="false">$D$7-D20</f>
        <v>50</v>
      </c>
      <c r="F20" s="41" t="str">
        <f aca="false">"(120/12)×(12-"&amp;A20&amp;"+1) = "&amp;TEXT(D20,"#,##0.00")&amp;" €"</f>
        <v>(120/12)×(12-6+1) = 70.00 €</v>
      </c>
      <c r="G20" s="41"/>
    </row>
    <row r="21" customFormat="false" ht="18" hidden="false" customHeight="true" outlineLevel="0" collapsed="false">
      <c r="A21" s="24" t="n">
        <v>7</v>
      </c>
      <c r="B21" s="11" t="s">
        <v>198</v>
      </c>
      <c r="C21" s="36" t="n">
        <f aca="false">(12-A21+1)</f>
        <v>6</v>
      </c>
      <c r="D21" s="37" t="n">
        <f aca="false">($D$7/12)*(12-A21+1)</f>
        <v>60</v>
      </c>
      <c r="E21" s="37" t="n">
        <f aca="false">$D$7-D21</f>
        <v>60</v>
      </c>
      <c r="F21" s="38" t="str">
        <f aca="false">"(120/12)×(12-"&amp;A21&amp;"+1) = "&amp;TEXT(D21,"#,##0.00")&amp;" €"</f>
        <v>(120/12)×(12-7+1) = 60.00 €</v>
      </c>
      <c r="G21" s="38"/>
    </row>
    <row r="22" customFormat="false" ht="18" hidden="false" customHeight="true" outlineLevel="0" collapsed="false">
      <c r="A22" s="21" t="n">
        <v>8</v>
      </c>
      <c r="B22" s="8" t="s">
        <v>199</v>
      </c>
      <c r="C22" s="39" t="n">
        <f aca="false">(12-A22+1)</f>
        <v>5</v>
      </c>
      <c r="D22" s="40" t="n">
        <f aca="false">($D$7/12)*(12-A22+1)</f>
        <v>50</v>
      </c>
      <c r="E22" s="40" t="n">
        <f aca="false">$D$7-D22</f>
        <v>70</v>
      </c>
      <c r="F22" s="41" t="str">
        <f aca="false">"(120/12)×(12-"&amp;A22&amp;"+1) = "&amp;TEXT(D22,"#,##0.00")&amp;" €"</f>
        <v>(120/12)×(12-8+1) = 50.00 €</v>
      </c>
      <c r="G22" s="41"/>
    </row>
    <row r="23" customFormat="false" ht="18" hidden="false" customHeight="true" outlineLevel="0" collapsed="false">
      <c r="A23" s="24" t="n">
        <v>9</v>
      </c>
      <c r="B23" s="11" t="s">
        <v>200</v>
      </c>
      <c r="C23" s="36" t="n">
        <f aca="false">(12-A23+1)</f>
        <v>4</v>
      </c>
      <c r="D23" s="37" t="n">
        <f aca="false">($D$7/12)*(12-A23+1)</f>
        <v>40</v>
      </c>
      <c r="E23" s="37" t="n">
        <f aca="false">$D$7-D23</f>
        <v>80</v>
      </c>
      <c r="F23" s="38" t="str">
        <f aca="false">"(120/12)×(12-"&amp;A23&amp;"+1) = "&amp;TEXT(D23,"#,##0.00")&amp;" €"</f>
        <v>(120/12)×(12-9+1) = 40.00 €</v>
      </c>
      <c r="G23" s="38"/>
    </row>
    <row r="24" customFormat="false" ht="18" hidden="false" customHeight="true" outlineLevel="0" collapsed="false">
      <c r="A24" s="21" t="n">
        <v>10</v>
      </c>
      <c r="B24" s="8" t="s">
        <v>201</v>
      </c>
      <c r="C24" s="39" t="n">
        <f aca="false">(12-A24+1)</f>
        <v>3</v>
      </c>
      <c r="D24" s="40" t="n">
        <f aca="false">($D$7/12)*(12-A24+1)</f>
        <v>30</v>
      </c>
      <c r="E24" s="40" t="n">
        <f aca="false">$D$7-D24</f>
        <v>90</v>
      </c>
      <c r="F24" s="41" t="str">
        <f aca="false">"(120/12)×(12-"&amp;A24&amp;"+1) = "&amp;TEXT(D24,"#,##0.00")&amp;" €"</f>
        <v>(120/12)×(12-10+1) = 30.00 €</v>
      </c>
      <c r="G24" s="41"/>
    </row>
    <row r="25" customFormat="false" ht="18" hidden="false" customHeight="true" outlineLevel="0" collapsed="false">
      <c r="A25" s="24" t="n">
        <v>11</v>
      </c>
      <c r="B25" s="11" t="s">
        <v>202</v>
      </c>
      <c r="C25" s="36" t="n">
        <f aca="false">(12-A25+1)</f>
        <v>2</v>
      </c>
      <c r="D25" s="37" t="n">
        <f aca="false">($D$7/12)*(12-A25+1)</f>
        <v>20</v>
      </c>
      <c r="E25" s="37" t="n">
        <f aca="false">$D$7-D25</f>
        <v>100</v>
      </c>
      <c r="F25" s="38" t="str">
        <f aca="false">"(120/12)×(12-"&amp;A25&amp;"+1) = "&amp;TEXT(D25,"#,##0.00")&amp;" €"</f>
        <v>(120/12)×(12-11+1) = 20.00 €</v>
      </c>
      <c r="G25" s="38"/>
    </row>
    <row r="26" customFormat="false" ht="18" hidden="false" customHeight="true" outlineLevel="0" collapsed="false">
      <c r="A26" s="21" t="n">
        <v>12</v>
      </c>
      <c r="B26" s="8" t="s">
        <v>203</v>
      </c>
      <c r="C26" s="39" t="n">
        <f aca="false">(12-A26+1)</f>
        <v>1</v>
      </c>
      <c r="D26" s="40" t="n">
        <f aca="false">($D$7/12)*(12-A26+1)</f>
        <v>10</v>
      </c>
      <c r="E26" s="40" t="n">
        <f aca="false">$D$7-D26</f>
        <v>110</v>
      </c>
      <c r="F26" s="41" t="str">
        <f aca="false">"(120/12)×(12-"&amp;A26&amp;"+1) = "&amp;TEXT(D26,"#,##0.00")&amp;" €"</f>
        <v>(120/12)×(12-12+1) = 10.00 €</v>
      </c>
      <c r="G26" s="41"/>
    </row>
  </sheetData>
  <mergeCells count="20">
    <mergeCell ref="A1:G1"/>
    <mergeCell ref="B3:G4"/>
    <mergeCell ref="A6:G6"/>
    <mergeCell ref="E7:G7"/>
    <mergeCell ref="E8:G8"/>
    <mergeCell ref="B11:C11"/>
    <mergeCell ref="E11:G11"/>
    <mergeCell ref="A13:G13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8"/>
    <col collapsed="false" customWidth="true" hidden="false" outlineLevel="0" max="4" min="3" style="0" width="14"/>
    <col collapsed="false" customWidth="true" hidden="false" outlineLevel="0" max="5" min="5" style="0" width="28"/>
    <col collapsed="false" customWidth="true" hidden="false" outlineLevel="0" max="6" min="6" style="0" width="14"/>
    <col collapsed="false" customWidth="true" hidden="false" outlineLevel="0" max="8" min="7" style="0" width="10"/>
  </cols>
  <sheetData>
    <row r="1" customFormat="false" ht="31.5" hidden="false" customHeight="true" outlineLevel="0" collapsed="false">
      <c r="A1" s="1" t="s">
        <v>204</v>
      </c>
      <c r="B1" s="1"/>
      <c r="C1" s="1"/>
      <c r="D1" s="1"/>
      <c r="E1" s="1"/>
      <c r="F1" s="1"/>
      <c r="G1" s="1"/>
      <c r="H1" s="1"/>
    </row>
    <row r="2" customFormat="false" ht="7.5" hidden="false" customHeight="true" outlineLevel="0" collapsed="false"/>
    <row r="3" customFormat="false" ht="24" hidden="false" customHeight="true" outlineLevel="0" collapsed="false">
      <c r="A3" s="29" t="s">
        <v>205</v>
      </c>
      <c r="B3" s="29"/>
      <c r="C3" s="29"/>
      <c r="D3" s="29"/>
      <c r="E3" s="29" t="s">
        <v>206</v>
      </c>
      <c r="F3" s="29"/>
      <c r="G3" s="29"/>
      <c r="H3" s="29"/>
    </row>
    <row r="4" customFormat="false" ht="21.75" hidden="false" customHeight="true" outlineLevel="0" collapsed="false">
      <c r="B4" s="30" t="s">
        <v>207</v>
      </c>
      <c r="C4" s="31" t="n">
        <v>50</v>
      </c>
      <c r="D4" s="42" t="s">
        <v>208</v>
      </c>
      <c r="E4" s="30" t="s">
        <v>209</v>
      </c>
      <c r="F4" s="37" t="n">
        <f aca="false">C5*C6</f>
        <v>200</v>
      </c>
      <c r="G4" s="43"/>
      <c r="H4" s="43"/>
    </row>
    <row r="5" customFormat="false" ht="21.75" hidden="false" customHeight="true" outlineLevel="0" collapsed="false">
      <c r="B5" s="30" t="s">
        <v>210</v>
      </c>
      <c r="C5" s="44" t="n">
        <v>8</v>
      </c>
      <c r="D5" s="42" t="s">
        <v>211</v>
      </c>
      <c r="E5" s="30" t="s">
        <v>212</v>
      </c>
      <c r="F5" s="37" t="n">
        <f aca="false">C5*C6*12</f>
        <v>2400</v>
      </c>
      <c r="G5" s="43"/>
      <c r="H5" s="43"/>
    </row>
    <row r="6" customFormat="false" ht="21.75" hidden="false" customHeight="true" outlineLevel="0" collapsed="false">
      <c r="B6" s="30" t="s">
        <v>213</v>
      </c>
      <c r="C6" s="18" t="n">
        <v>25</v>
      </c>
      <c r="D6" s="42" t="s">
        <v>214</v>
      </c>
      <c r="E6" s="30" t="s">
        <v>215</v>
      </c>
      <c r="F6" s="37" t="n">
        <f aca="false">C8*12</f>
        <v>228</v>
      </c>
      <c r="G6" s="43"/>
      <c r="H6" s="43"/>
    </row>
    <row r="7" customFormat="false" ht="21.75" hidden="false" customHeight="true" outlineLevel="0" collapsed="false">
      <c r="B7" s="30" t="s">
        <v>216</v>
      </c>
      <c r="C7" s="18" t="n">
        <v>120</v>
      </c>
      <c r="D7" s="42" t="s">
        <v>217</v>
      </c>
      <c r="E7" s="30" t="s">
        <v>218</v>
      </c>
      <c r="F7" s="45" t="n">
        <f aca="false">F5-F6</f>
        <v>2172</v>
      </c>
      <c r="G7" s="43"/>
      <c r="H7" s="43"/>
    </row>
    <row r="8" customFormat="false" ht="21.75" hidden="false" customHeight="true" outlineLevel="0" collapsed="false">
      <c r="B8" s="30" t="s">
        <v>219</v>
      </c>
      <c r="C8" s="18" t="n">
        <v>19</v>
      </c>
      <c r="D8" s="42" t="s">
        <v>220</v>
      </c>
      <c r="E8" s="30" t="s">
        <v>221</v>
      </c>
      <c r="F8" s="37" t="n">
        <f aca="false">IF(C4&gt;0,F5/C4,0)</f>
        <v>48</v>
      </c>
      <c r="G8" s="43"/>
      <c r="H8" s="43"/>
    </row>
    <row r="9" customFormat="false" ht="21.75" hidden="false" customHeight="true" outlineLevel="0" collapsed="false">
      <c r="B9" s="30" t="s">
        <v>222</v>
      </c>
      <c r="C9" s="44" t="n">
        <v>4</v>
      </c>
      <c r="D9" s="42" t="s">
        <v>223</v>
      </c>
      <c r="E9" s="30" t="s">
        <v>224</v>
      </c>
      <c r="F9" s="46" t="n">
        <f aca="false">IF(C6&gt;0,ROUNDUP(C8*12/C6,0),0)</f>
        <v>10</v>
      </c>
      <c r="G9" s="43"/>
      <c r="H9" s="43"/>
    </row>
    <row r="10" customFormat="false" ht="9.75" hidden="false" customHeight="true" outlineLevel="0" collapsed="false"/>
    <row r="11" customFormat="false" ht="24" hidden="false" customHeight="true" outlineLevel="0" collapsed="false">
      <c r="A11" s="29" t="s">
        <v>225</v>
      </c>
      <c r="B11" s="29"/>
      <c r="C11" s="29"/>
      <c r="D11" s="29"/>
      <c r="E11" s="29"/>
      <c r="F11" s="29"/>
      <c r="G11" s="29"/>
      <c r="H11" s="29"/>
    </row>
    <row r="12" customFormat="false" ht="30" hidden="false" customHeight="true" outlineLevel="0" collapsed="false">
      <c r="A12" s="47" t="str">
        <f aca="false">IF(F7&gt;0,"✅ Excel lohnt sich noch – Sie sparen ca. "&amp;TEXT(F7,"#,##0.00")&amp;" € pro Jahr.","⚠️ Cloud-Software empfohlen! Ihr Zeitaufwand übersteigt die Software-Kosten um "&amp;TEXT(ABS(F7),"#,##0.00")&amp;" € pro Jahr.")</f>
        <v>✅ Excel lohnt sich noch – Sie sparen ca. 2,172.00 € pro Jahr.</v>
      </c>
      <c r="B12" s="47"/>
      <c r="C12" s="47"/>
      <c r="D12" s="47"/>
      <c r="E12" s="47"/>
      <c r="F12" s="47"/>
      <c r="G12" s="47"/>
      <c r="H12" s="47"/>
    </row>
    <row r="13" customFormat="false" ht="9.75" hidden="false" customHeight="true" outlineLevel="0" collapsed="false"/>
    <row r="14" customFormat="false" ht="24" hidden="false" customHeight="true" outlineLevel="0" collapsed="false">
      <c r="A14" s="29" t="s">
        <v>226</v>
      </c>
      <c r="B14" s="29"/>
      <c r="C14" s="29"/>
      <c r="D14" s="29"/>
      <c r="E14" s="29" t="s">
        <v>227</v>
      </c>
      <c r="F14" s="29"/>
      <c r="G14" s="29"/>
      <c r="H14" s="29"/>
    </row>
    <row r="15" customFormat="false" ht="19.5" hidden="false" customHeight="true" outlineLevel="0" collapsed="false">
      <c r="A15" s="48" t="s">
        <v>228</v>
      </c>
      <c r="B15" s="48"/>
      <c r="C15" s="48"/>
      <c r="D15" s="48"/>
      <c r="E15" s="49" t="s">
        <v>229</v>
      </c>
      <c r="F15" s="49"/>
      <c r="G15" s="49"/>
      <c r="H15" s="49"/>
    </row>
    <row r="16" customFormat="false" ht="19.5" hidden="false" customHeight="true" outlineLevel="0" collapsed="false">
      <c r="A16" s="50" t="s">
        <v>230</v>
      </c>
      <c r="B16" s="50"/>
      <c r="C16" s="50"/>
      <c r="D16" s="50"/>
      <c r="E16" s="51" t="s">
        <v>231</v>
      </c>
      <c r="F16" s="51"/>
      <c r="G16" s="51"/>
      <c r="H16" s="51"/>
    </row>
    <row r="17" customFormat="false" ht="19.5" hidden="false" customHeight="true" outlineLevel="0" collapsed="false">
      <c r="A17" s="48" t="s">
        <v>232</v>
      </c>
      <c r="B17" s="48"/>
      <c r="C17" s="48"/>
      <c r="D17" s="48"/>
      <c r="E17" s="49" t="s">
        <v>233</v>
      </c>
      <c r="F17" s="49"/>
      <c r="G17" s="49"/>
      <c r="H17" s="49"/>
    </row>
    <row r="18" customFormat="false" ht="19.5" hidden="false" customHeight="true" outlineLevel="0" collapsed="false">
      <c r="A18" s="50" t="s">
        <v>234</v>
      </c>
      <c r="B18" s="50"/>
      <c r="C18" s="50"/>
      <c r="D18" s="50"/>
      <c r="E18" s="51" t="s">
        <v>235</v>
      </c>
      <c r="F18" s="51"/>
      <c r="G18" s="51"/>
      <c r="H18" s="51"/>
    </row>
    <row r="19" customFormat="false" ht="19.5" hidden="false" customHeight="true" outlineLevel="0" collapsed="false">
      <c r="A19" s="48" t="s">
        <v>236</v>
      </c>
      <c r="B19" s="48"/>
      <c r="C19" s="48"/>
      <c r="D19" s="48"/>
      <c r="E19" s="49" t="s">
        <v>237</v>
      </c>
      <c r="F19" s="49"/>
      <c r="G19" s="49"/>
      <c r="H19" s="49"/>
    </row>
    <row r="20" customFormat="false" ht="19.5" hidden="false" customHeight="true" outlineLevel="0" collapsed="false">
      <c r="A20" s="50" t="s">
        <v>238</v>
      </c>
      <c r="B20" s="50"/>
      <c r="C20" s="50"/>
      <c r="D20" s="50"/>
      <c r="E20" s="51" t="s">
        <v>239</v>
      </c>
      <c r="F20" s="51"/>
      <c r="G20" s="51"/>
      <c r="H20" s="51"/>
    </row>
  </sheetData>
  <mergeCells count="25">
    <mergeCell ref="A1:H1"/>
    <mergeCell ref="A3:D3"/>
    <mergeCell ref="E3:H3"/>
    <mergeCell ref="G4:H4"/>
    <mergeCell ref="G5:H5"/>
    <mergeCell ref="G6:H6"/>
    <mergeCell ref="G7:H7"/>
    <mergeCell ref="G8:H8"/>
    <mergeCell ref="G9:H9"/>
    <mergeCell ref="A11:H11"/>
    <mergeCell ref="A12:H12"/>
    <mergeCell ref="A14:D14"/>
    <mergeCell ref="E14:H14"/>
    <mergeCell ref="A15:D15"/>
    <mergeCell ref="E15:H15"/>
    <mergeCell ref="A16:D16"/>
    <mergeCell ref="E16:H16"/>
    <mergeCell ref="A17:D17"/>
    <mergeCell ref="E17:H17"/>
    <mergeCell ref="A18:D18"/>
    <mergeCell ref="E18:H18"/>
    <mergeCell ref="A19:D19"/>
    <mergeCell ref="E19:H19"/>
    <mergeCell ref="A20:D20"/>
    <mergeCell ref="E20:H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2026-03-16T08:38:21Z</dcterms:created>
  <dc:creator>openpyxl</dc:creator>
  <dc:description/>
  <dc:language>en-US</dc:language>
  <cp:lastModifiedBy/>
  <dcterms:modified xsi:type="dcterms:W3CDTF">2026-03-16T08:38:21Z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