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stenaufstellung" sheetId="1" state="visible" r:id="rId2"/>
    <sheet name="Risikokalkulation" sheetId="2" state="visible" r:id="rId3"/>
    <sheet name="Soll-Ist-Vergleich" sheetId="3" state="visible" r:id="rId4"/>
    <sheet name="Liquiditätsplan" sheetId="4" state="visible" r:id="rId5"/>
    <sheet name="Fördermittelübersicht" sheetId="5" state="visible" r:id="rId6"/>
  </sheets>
  <definedNames>
    <definedName function="false" hidden="false" localSheetId="0" name="_xlnm.Print_Titles" vbProcedure="false">Kostenaufstellung!$5:$5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<sst xmlns="http://schemas.openxmlformats.org/spreadsheetml/2006/main" count="203" uniqueCount="185">
  <si>
    <t xml:space="preserve">KOSTENAUFSTELLUNG SANIERUNG  |  Nach DIN 276</t>
  </si>
  <si>
    <t xml:space="preserve">WHK Controlling  –  Professionelle Vorlage zur Kostenaufstellung der Sanierung</t>
  </si>
  <si>
    <t xml:space="preserve">Kostengruppe / Gewerk</t>
  </si>
  <si>
    <t xml:space="preserve">Beschreibung</t>
  </si>
  <si>
    <t xml:space="preserve">Materialkosten Netto (€)</t>
  </si>
  <si>
    <t xml:space="preserve">Lohnkosten Netto (€)</t>
  </si>
  <si>
    <t xml:space="preserve">Eigenleistung (€)</t>
  </si>
  <si>
    <t xml:space="preserve">Gesamtkosten Netto (€)</t>
  </si>
  <si>
    <t xml:space="preserve">Risikozuschlag (%)</t>
  </si>
  <si>
    <t xml:space="preserve">Risikoadj. Kosten (€)</t>
  </si>
  <si>
    <t xml:space="preserve">KG 300  |  Bauwerk – Baukonstruktionen  (nach DIN 276)</t>
  </si>
  <si>
    <t xml:space="preserve">KG 310</t>
  </si>
  <si>
    <t xml:space="preserve">Baugrube / Erdarbeiten</t>
  </si>
  <si>
    <t xml:space="preserve">KG 320</t>
  </si>
  <si>
    <t xml:space="preserve">Gründung / Unterbau</t>
  </si>
  <si>
    <t xml:space="preserve">KG 330</t>
  </si>
  <si>
    <t xml:space="preserve">Außenwände / Fassadendämmung (WDVS)</t>
  </si>
  <si>
    <t xml:space="preserve">KG 340</t>
  </si>
  <si>
    <t xml:space="preserve">Innenwände / Trockenbau</t>
  </si>
  <si>
    <t xml:space="preserve">KG 350</t>
  </si>
  <si>
    <t xml:space="preserve">Decken / Betonarbeiten</t>
  </si>
  <si>
    <t xml:space="preserve">KG 360</t>
  </si>
  <si>
    <t xml:space="preserve">Dach – Dachsanierung / Dämmung</t>
  </si>
  <si>
    <t xml:space="preserve">KG 370</t>
  </si>
  <si>
    <t xml:space="preserve">Fenster &amp; Außentüren</t>
  </si>
  <si>
    <t xml:space="preserve">KG 380</t>
  </si>
  <si>
    <t xml:space="preserve">Innentüren &amp; Zargen</t>
  </si>
  <si>
    <t xml:space="preserve">KG 391</t>
  </si>
  <si>
    <t xml:space="preserve">Bodenbeläge (Fliesen, Parkett, LVT)</t>
  </si>
  <si>
    <t xml:space="preserve">KG 392</t>
  </si>
  <si>
    <t xml:space="preserve">Putz- &amp; Malerarbeiten</t>
  </si>
  <si>
    <t xml:space="preserve">KG 393</t>
  </si>
  <si>
    <t xml:space="preserve">Treppe / Geländer</t>
  </si>
  <si>
    <t xml:space="preserve">ZWISCHENSUMME  KG 300  –  Baukonstruktionen</t>
  </si>
  <si>
    <t xml:space="preserve">KG 400  |  Bauwerk – Technische Anlagen  (nach DIN 276)</t>
  </si>
  <si>
    <t xml:space="preserve">KG 410</t>
  </si>
  <si>
    <t xml:space="preserve">Abwasser-, Wasser-, Gasanlagen</t>
  </si>
  <si>
    <t xml:space="preserve">KG 420</t>
  </si>
  <si>
    <t xml:space="preserve">Wärmeversorgung / Heizung (z.B. Wärmepumpe)</t>
  </si>
  <si>
    <t xml:space="preserve">KG 430</t>
  </si>
  <si>
    <t xml:space="preserve">Raumlufttechnik / Lüftungsanlage (KWL)</t>
  </si>
  <si>
    <t xml:space="preserve">KG 440</t>
  </si>
  <si>
    <t xml:space="preserve">Starkstrom / Elektroinstallation</t>
  </si>
  <si>
    <t xml:space="preserve">KG 450</t>
  </si>
  <si>
    <t xml:space="preserve">Fernmelde- &amp; IT-Infrastruktur</t>
  </si>
  <si>
    <t xml:space="preserve">KG 460</t>
  </si>
  <si>
    <t xml:space="preserve">Gebäudeautomation / Smart Home</t>
  </si>
  <si>
    <t xml:space="preserve">KG 470</t>
  </si>
  <si>
    <t xml:space="preserve">Aufzugsanlagen</t>
  </si>
  <si>
    <t xml:space="preserve">KG 480</t>
  </si>
  <si>
    <t xml:space="preserve">Gebäude­sicherheitstechnik</t>
  </si>
  <si>
    <t xml:space="preserve">ZWISCHENSUMME  KG 400  –  Technische Anlagen</t>
  </si>
  <si>
    <t xml:space="preserve">KG 700  |  Baunebenkosten  (nach DIN 276)</t>
  </si>
  <si>
    <t xml:space="preserve">KG 711</t>
  </si>
  <si>
    <t xml:space="preserve">Architekt / Planungshonorar (HOAI)</t>
  </si>
  <si>
    <t xml:space="preserve">KG 712</t>
  </si>
  <si>
    <t xml:space="preserve">Statiker / Tragwerksplanung</t>
  </si>
  <si>
    <t xml:space="preserve">KG 713</t>
  </si>
  <si>
    <t xml:space="preserve">Energieberater (BEG / BAFA)</t>
  </si>
  <si>
    <t xml:space="preserve">KG 720</t>
  </si>
  <si>
    <t xml:space="preserve">Baugenehmigung &amp; Behördengebühren</t>
  </si>
  <si>
    <t xml:space="preserve">KG 730</t>
  </si>
  <si>
    <t xml:space="preserve">Prüfingenieur / Abnahmen</t>
  </si>
  <si>
    <t xml:space="preserve">KG 740</t>
  </si>
  <si>
    <t xml:space="preserve">Bauleitung / Projektsteuerer</t>
  </si>
  <si>
    <t xml:space="preserve">KG 750</t>
  </si>
  <si>
    <t xml:space="preserve">Versicherungen (Bauherrenhaftpflicht)</t>
  </si>
  <si>
    <t xml:space="preserve">KG 760</t>
  </si>
  <si>
    <t xml:space="preserve">Finanzierungskosten (Bereitstellung)</t>
  </si>
  <si>
    <t xml:space="preserve">KG 770</t>
  </si>
  <si>
    <t xml:space="preserve">Altlastenbeseitigung / Sondermüll</t>
  </si>
  <si>
    <t xml:space="preserve">ZWISCHENSUMME  KG 700  –  Baunebenkosten</t>
  </si>
  <si>
    <t xml:space="preserve">GESAMTKOSTENÜBERSICHT</t>
  </si>
  <si>
    <t xml:space="preserve">Summe KG 300  –  Baukonstruktionen</t>
  </si>
  <si>
    <t xml:space="preserve">Summe KG 400  –  Technische Anlagen</t>
  </si>
  <si>
    <t xml:space="preserve">Summe KG 700  –  Baunebenkosten</t>
  </si>
  <si>
    <t xml:space="preserve">NETTOBAUSUMME (Summe KG 300 + 400 + 700)</t>
  </si>
  <si>
    <t xml:space="preserve">Risikopuffer Unvorhergesehenes (15%)</t>
  </si>
  <si>
    <t xml:space="preserve">Fördermittel / Zuschüsse (z.B. KfW, BAFA)  [ als negativer Wert eingeben ]</t>
  </si>
  <si>
    <t xml:space="preserve">Nettobausumme nach Fördermitteln</t>
  </si>
  <si>
    <t xml:space="preserve">Mehrwertsteuer (19%)</t>
  </si>
  <si>
    <t xml:space="preserve">▶  GESAMTBUDGET BRUTTO  (inkl. Risikopuffer &amp; MwSt.)</t>
  </si>
  <si>
    <t xml:space="preserve">LEGENDE &amp; HINWEISE</t>
  </si>
  <si>
    <t xml:space="preserve">Blauer Text</t>
  </si>
  <si>
    <t xml:space="preserve">Eingabefelder (Hardcoded Inputs – durch Sie zu befüllen)</t>
  </si>
  <si>
    <t xml:space="preserve">Schwarzer Text</t>
  </si>
  <si>
    <t xml:space="preserve">Formeln &amp; Berechnungen (automatisch)</t>
  </si>
  <si>
    <t xml:space="preserve">Risikozuschlag</t>
  </si>
  <si>
    <t xml:space="preserve">Gewerksspezifischer Zuschlag auf die Nettobausumme (empfohlen: 5 %–25 %)</t>
  </si>
  <si>
    <t xml:space="preserve">Eigenleistung</t>
  </si>
  <si>
    <t xml:space="preserve">Wird von den Gesamtkosten abgezogen (Muskelhypothek, max. 10–15 % der Darlehenssumme)</t>
  </si>
  <si>
    <t xml:space="preserve">Fördermittel</t>
  </si>
  <si>
    <t xml:space="preserve">Bitte als negativen Betrag eintragen, z.B. -15000 für KfW-Zuschuss</t>
  </si>
  <si>
    <t xml:space="preserve">DIN 276</t>
  </si>
  <si>
    <t xml:space="preserve">Kostengruppen nach DIN 276:2018 – Kosten im Bauwesen</t>
  </si>
  <si>
    <t xml:space="preserve">DYNAMISCHE GESAMTKOSTENKALKULATION  |  K_total Formel nach DIN 276</t>
  </si>
  <si>
    <t xml:space="preserve">K_total = Σ ( K_i · (1 + r_risk,i) · (1 + i_inf)^t ) + K_NBK   |  Preissteigerungsrate &amp; zeitliche Verzögerung pro Gewerk</t>
  </si>
  <si>
    <t xml:space="preserve">GLOBALE ANNAHMEN</t>
  </si>
  <si>
    <t xml:space="preserve">Monatliche Baupreisinflation</t>
  </si>
  <si>
    <t xml:space="preserve">z.B. 0.5% / Monat ≈ 6% p.a.</t>
  </si>
  <si>
    <t xml:space="preserve">Mehrwertsteuersatz</t>
  </si>
  <si>
    <t xml:space="preserve">Aktuell 19%</t>
  </si>
  <si>
    <t xml:space="preserve">Standard-Risikopuffer (fallback)</t>
  </si>
  <si>
    <t xml:space="preserve">Empfehlung WHK Controlling</t>
  </si>
  <si>
    <t xml:space="preserve">Gewerk / Position</t>
  </si>
  <si>
    <t xml:space="preserve">Basiskosten K_i (€)</t>
  </si>
  <si>
    <t xml:space="preserve">Risiko r_risk,i (%)</t>
  </si>
  <si>
    <t xml:space="preserve">Verzug t (Monate)</t>
  </si>
  <si>
    <t xml:space="preserve">Inflations­faktor (1+i)^t</t>
  </si>
  <si>
    <t xml:space="preserve">K_i adjustiert (€)</t>
  </si>
  <si>
    <t xml:space="preserve">Anteil (%)</t>
  </si>
  <si>
    <t xml:space="preserve">KG 310 – Erdarbeiten</t>
  </si>
  <si>
    <t xml:space="preserve">KG 330 – Fassade / WDVS</t>
  </si>
  <si>
    <t xml:space="preserve">KG 340 – Trockenbau / Innenausbau</t>
  </si>
  <si>
    <t xml:space="preserve">KG 360 – Dachsanierung</t>
  </si>
  <si>
    <t xml:space="preserve">KG 370 – Fenster &amp; Türen</t>
  </si>
  <si>
    <t xml:space="preserve">KG 391 – Bodenbeläge</t>
  </si>
  <si>
    <t xml:space="preserve">KG 392 – Malerarbeiten</t>
  </si>
  <si>
    <t xml:space="preserve">KG 420 – Heizung / Wärmepumpe</t>
  </si>
  <si>
    <t xml:space="preserve">KG 430 – Lüftung / KWL</t>
  </si>
  <si>
    <t xml:space="preserve">KG 440 – Elektro</t>
  </si>
  <si>
    <t xml:space="preserve">KG 700 – Baunebenkosten (K_NBK)</t>
  </si>
  <si>
    <t xml:space="preserve">K_total  –  Risikoadjustierte Gesamtkosten (Netto)</t>
  </si>
  <si>
    <t xml:space="preserve">▶  K_total GESAMTKOSTEN BRUTTO</t>
  </si>
  <si>
    <t xml:space="preserve">SOLL-IST-VERGLEICH  |  Budget vs. Ist-Kosten während der Bauphase</t>
  </si>
  <si>
    <t xml:space="preserve">Controlling-Instrument für den laufenden Soll-Ist-Abgleich nach DIN 276  |  WHK Controlling</t>
  </si>
  <si>
    <t xml:space="preserve">Gewerk / Kostengruppe</t>
  </si>
  <si>
    <t xml:space="preserve">Budget Netto (€)</t>
  </si>
  <si>
    <t xml:space="preserve">Ist-Kosten (€)</t>
  </si>
  <si>
    <t xml:space="preserve">Abweichung (€)</t>
  </si>
  <si>
    <t xml:space="preserve">Abweichung (%)</t>
  </si>
  <si>
    <t xml:space="preserve">Status</t>
  </si>
  <si>
    <t xml:space="preserve">KG 700 – Baunebenkosten</t>
  </si>
  <si>
    <t xml:space="preserve">GESAMT</t>
  </si>
  <si>
    <t xml:space="preserve">Hinweis: Gelb hinterlegte Zellen sind Eingabefelder. Status '⚠ Über Budget' erscheint bei &gt;10% Überschreitung. Ist-Kosten = 0 bedeutet 'noch nicht abgerechnet'.</t>
  </si>
  <si>
    <t xml:space="preserve">LIQUIDITÄTSPLAN  |  Monatliche Zahlungsströme nach Kostengruppen</t>
  </si>
  <si>
    <t xml:space="preserve">Zeitliche Verteilung der Kosten für optimales Liquiditätsmanagement  |  WHK Controlling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</si>
  <si>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</si>
  <si>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</si>
  <si>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</si>
  <si>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</si>
  <si>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</si>
  <si>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</si>
  <si>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</si>
  <si>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</si>
  <si>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</si>
  <si>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</si>
  <si>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</si>
  <si>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</si>
  <si>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Gesamtjahr (€)</t>
  </si>
  <si>
    <t xml:space="preserve">KG 310 Erdarbeiten</t>
  </si>
  <si>
    <t xml:space="preserve">KG 330 Fassade/WDVS</t>
  </si>
  <si>
    <t xml:space="preserve">KG 340 Trockenbau</t>
  </si>
  <si>
    <t xml:space="preserve">KG 360 Dachsanierung</t>
  </si>
  <si>
    <t xml:space="preserve">KG 370 Fenster &amp; Türen</t>
  </si>
  <si>
    <t xml:space="preserve">KG 391 Bodenbeläge</t>
  </si>
  <si>
    <t xml:space="preserve">KG 392 Malerarbeiten</t>
  </si>
  <si>
    <t xml:space="preserve">KG 420 Heizung/WP</t>
  </si>
  <si>
    <t xml:space="preserve">KG 430 Lüftung</t>
  </si>
  <si>
    <t xml:space="preserve">KG 440 Elektro</t>
  </si>
  <si>
    <t xml:space="preserve">KG 700 Nebenkosten</t>
  </si>
  <si>
    <t xml:space="preserve">MONATLICHES TOTAL</t>
  </si>
  <si>
    <t xml:space="preserve">Kumulierter Mittelabfluss</t>
  </si>
  <si>
    <t xml:space="preserve">FÖRDERMITTELÜBERSICHT  |  KfW, BAFA &amp; steuerliche Vorteile</t>
  </si>
  <si>
    <t xml:space="preserve">Fördermittel ZWINGEND vor Baubeginn beantragen  |  Verfallene Ansprüche führen zu direktem Liquiditätsverlust</t>
  </si>
  <si>
    <t xml:space="preserve">Förderprogramm</t>
  </si>
  <si>
    <t xml:space="preserve">Förderbasis (€)</t>
  </si>
  <si>
    <t xml:space="preserve">Fördersatz (%)</t>
  </si>
  <si>
    <t xml:space="preserve">Max. Zuschuss (€)</t>
  </si>
  <si>
    <t xml:space="preserve">Erwartet (€)</t>
  </si>
  <si>
    <t xml:space="preserve">Antrag Status</t>
  </si>
  <si>
    <t xml:space="preserve">Frist</t>
  </si>
  <si>
    <t xml:space="preserve">KfW 261 – Energieeffizient Sanieren</t>
  </si>
  <si>
    <t xml:space="preserve">Ausstehend</t>
  </si>
  <si>
    <t xml:space="preserve">Vor Baubeginn</t>
  </si>
  <si>
    <t xml:space="preserve">KfW 270 – Erneuerbare Energien</t>
  </si>
  <si>
    <t xml:space="preserve">BAFA – Bundesförderung Eff. Gebäude (BEG)</t>
  </si>
  <si>
    <t xml:space="preserve">§ 35a EStG Handwerkerleistungen</t>
  </si>
  <si>
    <t xml:space="preserve">Steuererklärung</t>
  </si>
  <si>
    <t xml:space="preserve">Steuerjahr</t>
  </si>
  <si>
    <t xml:space="preserve">Regionale Förderprogramme (Bundesland)</t>
  </si>
  <si>
    <t xml:space="preserve">Prüfen</t>
  </si>
  <si>
    <t xml:space="preserve">Variabel</t>
  </si>
  <si>
    <t xml:space="preserve">KfW 124 – Wohneigentumsprogramm</t>
  </si>
  <si>
    <t xml:space="preserve">GESAMT ERWARTETE FÖRDERUNG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</si>
</sst>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&quot; €&quot;;\(#,##0&quot; €)&quot;;\-"/>
    <numFmt numFmtId="166" formatCode="0.0%"/>
    <numFmt numFmtId="167" formatCode="0"/>
    <numFmt numFmtId="168" formatCode="0.0000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0000FF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2E5FA3"/>
      </patternFill>
    </fill>
    <fill>
      <patternFill patternType="solid">
        <fgColor rgb="FF2E5FA3"/>
        <bgColor rgb="FF2E75B6"/>
      </patternFill>
    </fill>
    <fill>
      <patternFill patternType="solid">
        <fgColor rgb="FFFFFFFF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D6E4F7"/>
        <bgColor rgb="FFD9E1F2"/>
      </patternFill>
    </fill>
    <fill>
      <patternFill patternType="solid">
        <fgColor rgb="FFD9E1F2"/>
        <bgColor rgb="FFD6E4F7"/>
      </patternFill>
    </fill>
    <fill>
      <patternFill patternType="solid">
        <fgColor rgb="FFFFF2CC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BF3FB"/>
      </patternFill>
    </fill>
    <fill>
      <patternFill patternType="solid">
        <fgColor rgb="FF595959"/>
        <bgColor rgb="FF2E5FA3"/>
      </patternFill>
    </fill>
    <fill>
      <patternFill patternType="solid">
        <fgColor rgb="FFC00000"/>
        <bgColor rgb="FF8000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>
        <color rgb="FFBDD7EE"/>
      </left>
      <right/>
      <top style="thin">
        <color rgb="FFBDD7EE"/>
      </top>
      <bottom style="thin">
        <color rgb="FFBDD7EE"/>
      </bottom>
      <diagonal/>
    </border>
    <border diagonalUp="false" diagonalDown="false"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 diagonalUp="false" diagonalDown="false">
      <left style="thin">
        <color rgb="FFBDD7EE"/>
      </left>
      <right/>
      <top style="thin">
        <color rgb="FFBDD7EE"/>
      </top>
      <bottom style="medium"/>
      <diagonal/>
    </border>
    <border diagonalUp="false" diagonalDown="false">
      <left style="thin">
        <color rgb="FFBDD7EE"/>
      </left>
      <right style="thin">
        <color rgb="FFBDD7EE"/>
      </right>
      <top style="thin">
        <color rgb="FFBDD7EE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3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8" fillId="5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9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8" fillId="7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8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8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1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1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1" borderId="2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11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11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11" borderId="2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3" fillId="11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6" fillId="11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9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6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6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1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8" borderId="3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3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5" fontId="8" fillId="1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9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E1F2"/>
      <rgbColor rgb="FF808080"/>
      <rgbColor rgb="FF9999FF"/>
      <rgbColor rgb="FF993366"/>
      <rgbColor rgb="FFFFF2CC"/>
      <rgbColor rgb="FFEBF3FB"/>
      <rgbColor rgb="FF660066"/>
      <rgbColor rgb="FFFF8080"/>
      <rgbColor rgb="FF2E5FA3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7"/>
      <rgbColor rgb="FFE2EFDA"/>
      <rgbColor rgb="FFF2F2F2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6" min="3" style="0" width="22"/>
    <col collapsed="false" customWidth="true" hidden="false" outlineLevel="0" max="7" min="7" style="0" width="26"/>
    <col collapsed="false" customWidth="true" hidden="false" outlineLevel="0" max="8" min="8" style="0" width="22"/>
    <col collapsed="false" customWidth="true" hidden="false" outlineLevel="0" max="9" min="9" style="0" width="2"/>
  </cols>
  <sheetData>
    <row r="1" customFormat="false" ht="7.5" hidden="false" customHeight="true" outlineLevel="0" collapsed="false"/>
    <row r="2" customFormat="false" ht="42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</row>
    <row r="4" customFormat="false" ht="7.5" hidden="false" customHeight="true" outlineLevel="0" collapsed="false"/>
    <row r="5" customFormat="false" ht="36" hidden="false" customHeight="true" outlineLevel="0" collapsed="false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customFormat="false" ht="19.5" hidden="false" customHeight="true" outlineLevel="0" collapsed="false">
      <c r="A6" s="4"/>
      <c r="B6" s="5" t="s">
        <v>10</v>
      </c>
      <c r="C6" s="5"/>
      <c r="D6" s="5"/>
      <c r="E6" s="5"/>
      <c r="F6" s="5"/>
      <c r="G6" s="5"/>
      <c r="H6" s="5"/>
    </row>
    <row r="7" customFormat="false" ht="18" hidden="false" customHeight="true" outlineLevel="0" collapsed="false">
      <c r="B7" s="6" t="s">
        <v>11</v>
      </c>
      <c r="C7" s="7" t="s">
        <v>12</v>
      </c>
      <c r="D7" s="8" t="n">
        <v>0</v>
      </c>
      <c r="E7" s="8" t="n">
        <v>0</v>
      </c>
      <c r="F7" s="8" t="n">
        <v>0</v>
      </c>
      <c r="G7" s="9" t="n">
        <f aca="false">D7+E7-F7</f>
        <v>0</v>
      </c>
      <c r="H7" s="10" t="n">
        <v>0.2</v>
      </c>
      <c r="I7" s="9" t="n">
        <f aca="false">G7*(1+H7)</f>
        <v>0</v>
      </c>
    </row>
    <row r="8" customFormat="false" ht="18" hidden="false" customHeight="true" outlineLevel="0" collapsed="false">
      <c r="B8" s="11" t="s">
        <v>13</v>
      </c>
      <c r="C8" s="12" t="s">
        <v>14</v>
      </c>
      <c r="D8" s="8" t="n">
        <v>0</v>
      </c>
      <c r="E8" s="8" t="n">
        <v>0</v>
      </c>
      <c r="F8" s="8" t="n">
        <v>0</v>
      </c>
      <c r="G8" s="13" t="n">
        <f aca="false">D8+E8-F8</f>
        <v>0</v>
      </c>
      <c r="H8" s="10" t="n">
        <v>0.15</v>
      </c>
      <c r="I8" s="13" t="n">
        <f aca="false">G8*(1+H8)</f>
        <v>0</v>
      </c>
    </row>
    <row r="9" customFormat="false" ht="18" hidden="false" customHeight="true" outlineLevel="0" collapsed="false">
      <c r="B9" s="6" t="s">
        <v>15</v>
      </c>
      <c r="C9" s="7" t="s">
        <v>16</v>
      </c>
      <c r="D9" s="8" t="n">
        <v>8000</v>
      </c>
      <c r="E9" s="8" t="n">
        <v>6000</v>
      </c>
      <c r="F9" s="8" t="n">
        <v>0</v>
      </c>
      <c r="G9" s="9" t="n">
        <f aca="false">D9+E9-F9</f>
        <v>14000</v>
      </c>
      <c r="H9" s="10" t="n">
        <v>0.1</v>
      </c>
      <c r="I9" s="9" t="n">
        <f aca="false">G9*(1+H9)</f>
        <v>15400</v>
      </c>
    </row>
    <row r="10" customFormat="false" ht="18" hidden="false" customHeight="true" outlineLevel="0" collapsed="false">
      <c r="B10" s="11" t="s">
        <v>17</v>
      </c>
      <c r="C10" s="12" t="s">
        <v>18</v>
      </c>
      <c r="D10" s="8" t="n">
        <v>5000</v>
      </c>
      <c r="E10" s="8" t="n">
        <v>4500</v>
      </c>
      <c r="F10" s="8" t="n">
        <v>1000</v>
      </c>
      <c r="G10" s="13" t="n">
        <f aca="false">D10+E10-F10</f>
        <v>8500</v>
      </c>
      <c r="H10" s="10" t="n">
        <v>0.08</v>
      </c>
      <c r="I10" s="13" t="n">
        <f aca="false">G10*(1+H10)</f>
        <v>9180</v>
      </c>
    </row>
    <row r="11" customFormat="false" ht="18" hidden="false" customHeight="true" outlineLevel="0" collapsed="false">
      <c r="B11" s="6" t="s">
        <v>19</v>
      </c>
      <c r="C11" s="7" t="s">
        <v>20</v>
      </c>
      <c r="D11" s="8" t="n">
        <v>3000</v>
      </c>
      <c r="E11" s="8" t="n">
        <v>3500</v>
      </c>
      <c r="F11" s="8" t="n">
        <v>0</v>
      </c>
      <c r="G11" s="9" t="n">
        <f aca="false">D11+E11-F11</f>
        <v>6500</v>
      </c>
      <c r="H11" s="10" t="n">
        <v>0.1</v>
      </c>
      <c r="I11" s="9" t="n">
        <f aca="false">G11*(1+H11)</f>
        <v>7150</v>
      </c>
    </row>
    <row r="12" customFormat="false" ht="18" hidden="false" customHeight="true" outlineLevel="0" collapsed="false">
      <c r="B12" s="11" t="s">
        <v>21</v>
      </c>
      <c r="C12" s="12" t="s">
        <v>22</v>
      </c>
      <c r="D12" s="8" t="n">
        <v>12000</v>
      </c>
      <c r="E12" s="8" t="n">
        <v>8000</v>
      </c>
      <c r="F12" s="8" t="n">
        <v>0</v>
      </c>
      <c r="G12" s="13" t="n">
        <f aca="false">D12+E12-F12</f>
        <v>20000</v>
      </c>
      <c r="H12" s="10" t="n">
        <v>0.12</v>
      </c>
      <c r="I12" s="13" t="n">
        <f aca="false">G12*(1+H12)</f>
        <v>22400</v>
      </c>
    </row>
    <row r="13" customFormat="false" ht="18" hidden="false" customHeight="true" outlineLevel="0" collapsed="false">
      <c r="B13" s="6" t="s">
        <v>23</v>
      </c>
      <c r="C13" s="7" t="s">
        <v>24</v>
      </c>
      <c r="D13" s="8" t="n">
        <v>18000</v>
      </c>
      <c r="E13" s="8" t="n">
        <v>3500</v>
      </c>
      <c r="F13" s="8" t="n">
        <v>0</v>
      </c>
      <c r="G13" s="9" t="n">
        <f aca="false">D13+E13-F13</f>
        <v>21500</v>
      </c>
      <c r="H13" s="10" t="n">
        <v>0.05</v>
      </c>
      <c r="I13" s="9" t="n">
        <f aca="false">G13*(1+H13)</f>
        <v>22575</v>
      </c>
    </row>
    <row r="14" customFormat="false" ht="18" hidden="false" customHeight="true" outlineLevel="0" collapsed="false">
      <c r="B14" s="11" t="s">
        <v>25</v>
      </c>
      <c r="C14" s="12" t="s">
        <v>26</v>
      </c>
      <c r="D14" s="8" t="n">
        <v>4500</v>
      </c>
      <c r="E14" s="8" t="n">
        <v>1500</v>
      </c>
      <c r="F14" s="8" t="n">
        <v>500</v>
      </c>
      <c r="G14" s="13" t="n">
        <f aca="false">D14+E14-F14</f>
        <v>5500</v>
      </c>
      <c r="H14" s="10" t="n">
        <v>0.05</v>
      </c>
      <c r="I14" s="13" t="n">
        <f aca="false">G14*(1+H14)</f>
        <v>5775</v>
      </c>
    </row>
    <row r="15" customFormat="false" ht="18" hidden="false" customHeight="true" outlineLevel="0" collapsed="false">
      <c r="B15" s="6" t="s">
        <v>27</v>
      </c>
      <c r="C15" s="7" t="s">
        <v>28</v>
      </c>
      <c r="D15" s="8" t="n">
        <v>7000</v>
      </c>
      <c r="E15" s="8" t="n">
        <v>5500</v>
      </c>
      <c r="F15" s="8" t="n">
        <v>1000</v>
      </c>
      <c r="G15" s="9" t="n">
        <f aca="false">D15+E15-F15</f>
        <v>11500</v>
      </c>
      <c r="H15" s="10" t="n">
        <v>0.07</v>
      </c>
      <c r="I15" s="9" t="n">
        <f aca="false">G15*(1+H15)</f>
        <v>12305</v>
      </c>
    </row>
    <row r="16" customFormat="false" ht="18" hidden="false" customHeight="true" outlineLevel="0" collapsed="false">
      <c r="B16" s="11" t="s">
        <v>29</v>
      </c>
      <c r="C16" s="12" t="s">
        <v>30</v>
      </c>
      <c r="D16" s="8" t="n">
        <v>2500</v>
      </c>
      <c r="E16" s="8" t="n">
        <v>6000</v>
      </c>
      <c r="F16" s="8" t="n">
        <v>1500</v>
      </c>
      <c r="G16" s="13" t="n">
        <f aca="false">D16+E16-F16</f>
        <v>7000</v>
      </c>
      <c r="H16" s="10" t="n">
        <v>0.05</v>
      </c>
      <c r="I16" s="13" t="n">
        <f aca="false">G16*(1+H16)</f>
        <v>7350</v>
      </c>
    </row>
    <row r="17" customFormat="false" ht="18" hidden="false" customHeight="true" outlineLevel="0" collapsed="false">
      <c r="B17" s="6" t="s">
        <v>31</v>
      </c>
      <c r="C17" s="7" t="s">
        <v>32</v>
      </c>
      <c r="D17" s="8" t="n">
        <v>3500</v>
      </c>
      <c r="E17" s="8" t="n">
        <v>2000</v>
      </c>
      <c r="F17" s="8" t="n">
        <v>0</v>
      </c>
      <c r="G17" s="9" t="n">
        <f aca="false">D17+E17-F17</f>
        <v>5500</v>
      </c>
      <c r="H17" s="10" t="n">
        <v>0.08</v>
      </c>
      <c r="I17" s="9" t="n">
        <f aca="false">G17*(1+H17)</f>
        <v>5940</v>
      </c>
    </row>
    <row r="18" customFormat="false" ht="19.5" hidden="false" customHeight="true" outlineLevel="0" collapsed="false">
      <c r="B18" s="14" t="s">
        <v>33</v>
      </c>
      <c r="C18" s="14"/>
      <c r="D18" s="14"/>
      <c r="E18" s="14"/>
      <c r="F18" s="14"/>
      <c r="G18" s="15" t="n">
        <f aca="false">SUM(G7:G17)</f>
        <v>100000</v>
      </c>
      <c r="H18" s="16"/>
      <c r="I18" s="15" t="n">
        <f aca="false">SUM(I7:I17)</f>
        <v>108075</v>
      </c>
    </row>
    <row r="20" customFormat="false" ht="19.5" hidden="false" customHeight="true" outlineLevel="0" collapsed="false">
      <c r="A20" s="4"/>
      <c r="B20" s="5" t="s">
        <v>34</v>
      </c>
      <c r="C20" s="5"/>
      <c r="D20" s="5"/>
      <c r="E20" s="5"/>
      <c r="F20" s="5"/>
      <c r="G20" s="5"/>
      <c r="H20" s="5"/>
    </row>
    <row r="21" customFormat="false" ht="18" hidden="false" customHeight="true" outlineLevel="0" collapsed="false">
      <c r="B21" s="6" t="s">
        <v>35</v>
      </c>
      <c r="C21" s="7" t="s">
        <v>36</v>
      </c>
      <c r="D21" s="8" t="n">
        <v>6000</v>
      </c>
      <c r="E21" s="8" t="n">
        <v>4000</v>
      </c>
      <c r="F21" s="8" t="n">
        <v>0</v>
      </c>
      <c r="G21" s="9" t="n">
        <f aca="false">D21+E21-F21</f>
        <v>10000</v>
      </c>
      <c r="H21" s="10" t="n">
        <v>0.12</v>
      </c>
      <c r="I21" s="9" t="n">
        <f aca="false">G21*(1+H21)</f>
        <v>11200</v>
      </c>
    </row>
    <row r="22" customFormat="false" ht="18" hidden="false" customHeight="true" outlineLevel="0" collapsed="false">
      <c r="B22" s="11" t="s">
        <v>37</v>
      </c>
      <c r="C22" s="12" t="s">
        <v>38</v>
      </c>
      <c r="D22" s="8" t="n">
        <v>15000</v>
      </c>
      <c r="E22" s="8" t="n">
        <v>8000</v>
      </c>
      <c r="F22" s="8" t="n">
        <v>0</v>
      </c>
      <c r="G22" s="13" t="n">
        <f aca="false">D22+E22-F22</f>
        <v>23000</v>
      </c>
      <c r="H22" s="10" t="n">
        <v>0.12</v>
      </c>
      <c r="I22" s="13" t="n">
        <f aca="false">G22*(1+H22)</f>
        <v>25760</v>
      </c>
    </row>
    <row r="23" customFormat="false" ht="18" hidden="false" customHeight="true" outlineLevel="0" collapsed="false">
      <c r="B23" s="6" t="s">
        <v>39</v>
      </c>
      <c r="C23" s="7" t="s">
        <v>40</v>
      </c>
      <c r="D23" s="8" t="n">
        <v>8000</v>
      </c>
      <c r="E23" s="8" t="n">
        <v>5000</v>
      </c>
      <c r="F23" s="8" t="n">
        <v>0</v>
      </c>
      <c r="G23" s="9" t="n">
        <f aca="false">D23+E23-F23</f>
        <v>13000</v>
      </c>
      <c r="H23" s="10" t="n">
        <v>0.1</v>
      </c>
      <c r="I23" s="9" t="n">
        <f aca="false">G23*(1+H23)</f>
        <v>14300</v>
      </c>
    </row>
    <row r="24" customFormat="false" ht="18" hidden="false" customHeight="true" outlineLevel="0" collapsed="false">
      <c r="B24" s="11" t="s">
        <v>41</v>
      </c>
      <c r="C24" s="12" t="s">
        <v>42</v>
      </c>
      <c r="D24" s="8" t="n">
        <v>7000</v>
      </c>
      <c r="E24" s="8" t="n">
        <v>6500</v>
      </c>
      <c r="F24" s="8" t="n">
        <v>1000</v>
      </c>
      <c r="G24" s="13" t="n">
        <f aca="false">D24+E24-F24</f>
        <v>12500</v>
      </c>
      <c r="H24" s="10" t="n">
        <v>0.1</v>
      </c>
      <c r="I24" s="13" t="n">
        <f aca="false">G24*(1+H24)</f>
        <v>13750</v>
      </c>
    </row>
    <row r="25" customFormat="false" ht="18" hidden="false" customHeight="true" outlineLevel="0" collapsed="false">
      <c r="B25" s="6" t="s">
        <v>43</v>
      </c>
      <c r="C25" s="7" t="s">
        <v>44</v>
      </c>
      <c r="D25" s="8" t="n">
        <v>1500</v>
      </c>
      <c r="E25" s="8" t="n">
        <v>2000</v>
      </c>
      <c r="F25" s="8" t="n">
        <v>500</v>
      </c>
      <c r="G25" s="9" t="n">
        <f aca="false">D25+E25-F25</f>
        <v>3000</v>
      </c>
      <c r="H25" s="10" t="n">
        <v>0.08</v>
      </c>
      <c r="I25" s="9" t="n">
        <f aca="false">G25*(1+H25)</f>
        <v>3240</v>
      </c>
    </row>
    <row r="26" customFormat="false" ht="18" hidden="false" customHeight="true" outlineLevel="0" collapsed="false">
      <c r="B26" s="11" t="s">
        <v>45</v>
      </c>
      <c r="C26" s="12" t="s">
        <v>46</v>
      </c>
      <c r="D26" s="8" t="n">
        <v>3000</v>
      </c>
      <c r="E26" s="8" t="n">
        <v>2500</v>
      </c>
      <c r="F26" s="8" t="n">
        <v>0</v>
      </c>
      <c r="G26" s="13" t="n">
        <f aca="false">D26+E26-F26</f>
        <v>5500</v>
      </c>
      <c r="H26" s="10" t="n">
        <v>0.08</v>
      </c>
      <c r="I26" s="13" t="n">
        <f aca="false">G26*(1+H26)</f>
        <v>5940</v>
      </c>
    </row>
    <row r="27" customFormat="false" ht="18" hidden="false" customHeight="true" outlineLevel="0" collapsed="false">
      <c r="B27" s="6" t="s">
        <v>47</v>
      </c>
      <c r="C27" s="7" t="s">
        <v>48</v>
      </c>
      <c r="D27" s="8" t="n">
        <v>0</v>
      </c>
      <c r="E27" s="8" t="n">
        <v>0</v>
      </c>
      <c r="F27" s="8" t="n">
        <v>0</v>
      </c>
      <c r="G27" s="9" t="n">
        <f aca="false">D27+E27-F27</f>
        <v>0</v>
      </c>
      <c r="H27" s="10" t="n">
        <v>0.15</v>
      </c>
      <c r="I27" s="9" t="n">
        <f aca="false">G27*(1+H27)</f>
        <v>0</v>
      </c>
    </row>
    <row r="28" customFormat="false" ht="18" hidden="false" customHeight="true" outlineLevel="0" collapsed="false">
      <c r="B28" s="11" t="s">
        <v>49</v>
      </c>
      <c r="C28" s="12" t="s">
        <v>50</v>
      </c>
      <c r="D28" s="8" t="n">
        <v>1000</v>
      </c>
      <c r="E28" s="8" t="n">
        <v>1500</v>
      </c>
      <c r="F28" s="8" t="n">
        <v>0</v>
      </c>
      <c r="G28" s="13" t="n">
        <f aca="false">D28+E28-F28</f>
        <v>2500</v>
      </c>
      <c r="H28" s="10" t="n">
        <v>0.08</v>
      </c>
      <c r="I28" s="13" t="n">
        <f aca="false">G28*(1+H28)</f>
        <v>2700</v>
      </c>
    </row>
    <row r="29" customFormat="false" ht="19.5" hidden="false" customHeight="true" outlineLevel="0" collapsed="false">
      <c r="B29" s="14" t="s">
        <v>51</v>
      </c>
      <c r="C29" s="14"/>
      <c r="D29" s="14"/>
      <c r="E29" s="14"/>
      <c r="F29" s="14"/>
      <c r="G29" s="15" t="n">
        <f aca="false">SUM(G21:G28)</f>
        <v>69500</v>
      </c>
      <c r="H29" s="16"/>
      <c r="I29" s="15" t="n">
        <f aca="false">SUM(I21:I28)</f>
        <v>76890</v>
      </c>
    </row>
    <row r="31" customFormat="false" ht="19.5" hidden="false" customHeight="true" outlineLevel="0" collapsed="false">
      <c r="A31" s="4"/>
      <c r="B31" s="5" t="s">
        <v>52</v>
      </c>
      <c r="C31" s="5"/>
      <c r="D31" s="5"/>
      <c r="E31" s="5"/>
      <c r="F31" s="5"/>
      <c r="G31" s="5"/>
      <c r="H31" s="5"/>
    </row>
    <row r="32" customFormat="false" ht="18" hidden="false" customHeight="true" outlineLevel="0" collapsed="false">
      <c r="B32" s="6" t="s">
        <v>53</v>
      </c>
      <c r="C32" s="7" t="s">
        <v>54</v>
      </c>
      <c r="D32" s="8" t="n">
        <v>0</v>
      </c>
      <c r="E32" s="8" t="n">
        <v>8000</v>
      </c>
      <c r="F32" s="8" t="n">
        <v>0</v>
      </c>
      <c r="G32" s="9" t="n">
        <f aca="false">D32+E32-F32</f>
        <v>8000</v>
      </c>
      <c r="H32" s="10" t="n">
        <v>0.05</v>
      </c>
      <c r="I32" s="9" t="n">
        <f aca="false">G32*(1+H32)</f>
        <v>8400</v>
      </c>
    </row>
    <row r="33" customFormat="false" ht="18" hidden="false" customHeight="true" outlineLevel="0" collapsed="false">
      <c r="B33" s="11" t="s">
        <v>55</v>
      </c>
      <c r="C33" s="12" t="s">
        <v>56</v>
      </c>
      <c r="D33" s="8" t="n">
        <v>0</v>
      </c>
      <c r="E33" s="8" t="n">
        <v>3500</v>
      </c>
      <c r="F33" s="8" t="n">
        <v>0</v>
      </c>
      <c r="G33" s="13" t="n">
        <f aca="false">D33+E33-F33</f>
        <v>3500</v>
      </c>
      <c r="H33" s="10" t="n">
        <v>0.05</v>
      </c>
      <c r="I33" s="13" t="n">
        <f aca="false">G33*(1+H33)</f>
        <v>3675</v>
      </c>
    </row>
    <row r="34" customFormat="false" ht="18" hidden="false" customHeight="true" outlineLevel="0" collapsed="false">
      <c r="B34" s="6" t="s">
        <v>57</v>
      </c>
      <c r="C34" s="7" t="s">
        <v>58</v>
      </c>
      <c r="D34" s="8" t="n">
        <v>0</v>
      </c>
      <c r="E34" s="8" t="n">
        <v>2000</v>
      </c>
      <c r="F34" s="8" t="n">
        <v>0</v>
      </c>
      <c r="G34" s="9" t="n">
        <f aca="false">D34+E34-F34</f>
        <v>2000</v>
      </c>
      <c r="H34" s="10" t="n">
        <v>0.05</v>
      </c>
      <c r="I34" s="9" t="n">
        <f aca="false">G34*(1+H34)</f>
        <v>2100</v>
      </c>
    </row>
    <row r="35" customFormat="false" ht="18" hidden="false" customHeight="true" outlineLevel="0" collapsed="false">
      <c r="B35" s="11" t="s">
        <v>59</v>
      </c>
      <c r="C35" s="12" t="s">
        <v>60</v>
      </c>
      <c r="D35" s="8" t="n">
        <v>1200</v>
      </c>
      <c r="E35" s="8" t="n">
        <v>0</v>
      </c>
      <c r="F35" s="8" t="n">
        <v>0</v>
      </c>
      <c r="G35" s="13" t="n">
        <f aca="false">D35+E35-F35</f>
        <v>1200</v>
      </c>
      <c r="H35" s="10" t="n">
        <v>0.05</v>
      </c>
      <c r="I35" s="13" t="n">
        <f aca="false">G35*(1+H35)</f>
        <v>1260</v>
      </c>
    </row>
    <row r="36" customFormat="false" ht="18" hidden="false" customHeight="true" outlineLevel="0" collapsed="false">
      <c r="B36" s="6" t="s">
        <v>61</v>
      </c>
      <c r="C36" s="7" t="s">
        <v>62</v>
      </c>
      <c r="D36" s="8" t="n">
        <v>0</v>
      </c>
      <c r="E36" s="8" t="n">
        <v>1500</v>
      </c>
      <c r="F36" s="8" t="n">
        <v>0</v>
      </c>
      <c r="G36" s="9" t="n">
        <f aca="false">D36+E36-F36</f>
        <v>1500</v>
      </c>
      <c r="H36" s="10" t="n">
        <v>0.05</v>
      </c>
      <c r="I36" s="9" t="n">
        <f aca="false">G36*(1+H36)</f>
        <v>1575</v>
      </c>
    </row>
    <row r="37" customFormat="false" ht="18" hidden="false" customHeight="true" outlineLevel="0" collapsed="false">
      <c r="B37" s="11" t="s">
        <v>63</v>
      </c>
      <c r="C37" s="12" t="s">
        <v>64</v>
      </c>
      <c r="D37" s="8" t="n">
        <v>0</v>
      </c>
      <c r="E37" s="8" t="n">
        <v>5000</v>
      </c>
      <c r="F37" s="8" t="n">
        <v>0</v>
      </c>
      <c r="G37" s="13" t="n">
        <f aca="false">D37+E37-F37</f>
        <v>5000</v>
      </c>
      <c r="H37" s="10" t="n">
        <v>0.08</v>
      </c>
      <c r="I37" s="13" t="n">
        <f aca="false">G37*(1+H37)</f>
        <v>5400</v>
      </c>
    </row>
    <row r="38" customFormat="false" ht="18" hidden="false" customHeight="true" outlineLevel="0" collapsed="false">
      <c r="B38" s="6" t="s">
        <v>65</v>
      </c>
      <c r="C38" s="7" t="s">
        <v>66</v>
      </c>
      <c r="D38" s="8" t="n">
        <v>800</v>
      </c>
      <c r="E38" s="8" t="n">
        <v>0</v>
      </c>
      <c r="F38" s="8" t="n">
        <v>0</v>
      </c>
      <c r="G38" s="9" t="n">
        <f aca="false">D38+E38-F38</f>
        <v>800</v>
      </c>
      <c r="H38" s="10" t="n">
        <v>0.05</v>
      </c>
      <c r="I38" s="9" t="n">
        <f aca="false">G38*(1+H38)</f>
        <v>840</v>
      </c>
    </row>
    <row r="39" customFormat="false" ht="18" hidden="false" customHeight="true" outlineLevel="0" collapsed="false">
      <c r="B39" s="11" t="s">
        <v>67</v>
      </c>
      <c r="C39" s="12" t="s">
        <v>68</v>
      </c>
      <c r="D39" s="8" t="n">
        <v>0</v>
      </c>
      <c r="E39" s="8" t="n">
        <v>2500</v>
      </c>
      <c r="F39" s="8" t="n">
        <v>0</v>
      </c>
      <c r="G39" s="13" t="n">
        <f aca="false">D39+E39-F39</f>
        <v>2500</v>
      </c>
      <c r="H39" s="10" t="n">
        <v>0.05</v>
      </c>
      <c r="I39" s="13" t="n">
        <f aca="false">G39*(1+H39)</f>
        <v>2625</v>
      </c>
    </row>
    <row r="40" customFormat="false" ht="18" hidden="false" customHeight="true" outlineLevel="0" collapsed="false">
      <c r="B40" s="6" t="s">
        <v>69</v>
      </c>
      <c r="C40" s="7" t="s">
        <v>70</v>
      </c>
      <c r="D40" s="8" t="n">
        <v>5000</v>
      </c>
      <c r="E40" s="8" t="n">
        <v>3000</v>
      </c>
      <c r="F40" s="8" t="n">
        <v>0</v>
      </c>
      <c r="G40" s="9" t="n">
        <f aca="false">D40+E40-F40</f>
        <v>8000</v>
      </c>
      <c r="H40" s="10" t="n">
        <v>0.25</v>
      </c>
      <c r="I40" s="9" t="n">
        <f aca="false">G40*(1+H40)</f>
        <v>10000</v>
      </c>
    </row>
    <row r="41" customFormat="false" ht="19.5" hidden="false" customHeight="true" outlineLevel="0" collapsed="false">
      <c r="B41" s="14" t="s">
        <v>71</v>
      </c>
      <c r="C41" s="14"/>
      <c r="D41" s="14"/>
      <c r="E41" s="14"/>
      <c r="F41" s="14"/>
      <c r="G41" s="15" t="n">
        <f aca="false">SUM(G32:G40)</f>
        <v>32500</v>
      </c>
      <c r="H41" s="16"/>
      <c r="I41" s="15" t="n">
        <f aca="false">SUM(I32:I40)</f>
        <v>35875</v>
      </c>
    </row>
    <row r="43" customFormat="false" ht="19.5" hidden="false" customHeight="true" outlineLevel="0" collapsed="false">
      <c r="A43" s="17"/>
      <c r="B43" s="18" t="s">
        <v>72</v>
      </c>
      <c r="C43" s="18"/>
      <c r="D43" s="18"/>
      <c r="E43" s="18"/>
      <c r="F43" s="18"/>
      <c r="G43" s="18"/>
      <c r="H43" s="18"/>
    </row>
    <row r="44" customFormat="false" ht="18" hidden="false" customHeight="true" outlineLevel="0" collapsed="false">
      <c r="B44" s="19" t="s">
        <v>73</v>
      </c>
      <c r="C44" s="19"/>
      <c r="D44" s="19"/>
      <c r="E44" s="19"/>
      <c r="F44" s="19"/>
      <c r="G44" s="19"/>
      <c r="H44" s="20"/>
      <c r="I44" s="9" t="n">
        <f aca="false">I18</f>
        <v>108075</v>
      </c>
    </row>
    <row r="45" customFormat="false" ht="18" hidden="false" customHeight="true" outlineLevel="0" collapsed="false">
      <c r="B45" s="19" t="s">
        <v>74</v>
      </c>
      <c r="C45" s="19"/>
      <c r="D45" s="19"/>
      <c r="E45" s="19"/>
      <c r="F45" s="19"/>
      <c r="G45" s="19"/>
      <c r="H45" s="20"/>
      <c r="I45" s="9" t="n">
        <f aca="false">I29</f>
        <v>76890</v>
      </c>
    </row>
    <row r="46" customFormat="false" ht="18" hidden="false" customHeight="true" outlineLevel="0" collapsed="false">
      <c r="B46" s="19" t="s">
        <v>75</v>
      </c>
      <c r="C46" s="19"/>
      <c r="D46" s="19"/>
      <c r="E46" s="19"/>
      <c r="F46" s="19"/>
      <c r="G46" s="19"/>
      <c r="H46" s="20"/>
      <c r="I46" s="9" t="n">
        <f aca="false">I41</f>
        <v>35875</v>
      </c>
    </row>
    <row r="47" customFormat="false" ht="19.5" hidden="false" customHeight="true" outlineLevel="0" collapsed="false">
      <c r="B47" s="14" t="s">
        <v>76</v>
      </c>
      <c r="C47" s="14"/>
      <c r="D47" s="14"/>
      <c r="E47" s="14"/>
      <c r="F47" s="14"/>
      <c r="G47" s="14"/>
      <c r="H47" s="16"/>
      <c r="I47" s="15" t="n">
        <f aca="false">SUM(I44:I46)</f>
        <v>220840</v>
      </c>
    </row>
    <row r="48" customFormat="false" ht="18" hidden="false" customHeight="true" outlineLevel="0" collapsed="false">
      <c r="B48" s="21" t="s">
        <v>77</v>
      </c>
      <c r="C48" s="21"/>
      <c r="D48" s="21"/>
      <c r="E48" s="21"/>
      <c r="F48" s="21"/>
      <c r="G48" s="21"/>
      <c r="H48" s="22"/>
      <c r="I48" s="23" t="n">
        <f aca="false">I47*0.15</f>
        <v>33126</v>
      </c>
    </row>
    <row r="49" customFormat="false" ht="18" hidden="false" customHeight="true" outlineLevel="0" collapsed="false">
      <c r="B49" s="24" t="s">
        <v>78</v>
      </c>
      <c r="C49" s="24"/>
      <c r="D49" s="24"/>
      <c r="E49" s="24"/>
      <c r="F49" s="24"/>
      <c r="G49" s="24"/>
      <c r="H49" s="25"/>
      <c r="I49" s="26" t="n">
        <v>0</v>
      </c>
    </row>
    <row r="50" customFormat="false" ht="19.5" hidden="false" customHeight="true" outlineLevel="0" collapsed="false">
      <c r="B50" s="14" t="s">
        <v>79</v>
      </c>
      <c r="C50" s="14"/>
      <c r="D50" s="14"/>
      <c r="E50" s="14"/>
      <c r="F50" s="14"/>
      <c r="G50" s="14"/>
      <c r="H50" s="16"/>
      <c r="I50" s="15" t="n">
        <f aca="false">I47+I48+I49</f>
        <v>253966</v>
      </c>
    </row>
    <row r="51" customFormat="false" ht="18" hidden="false" customHeight="true" outlineLevel="0" collapsed="false">
      <c r="B51" s="27" t="s">
        <v>80</v>
      </c>
      <c r="C51" s="27"/>
      <c r="D51" s="27"/>
      <c r="E51" s="27"/>
      <c r="F51" s="27"/>
      <c r="G51" s="27"/>
      <c r="H51" s="28"/>
      <c r="I51" s="29" t="n">
        <f aca="false">I50*0.19</f>
        <v>48253.54</v>
      </c>
    </row>
    <row r="52" customFormat="false" ht="25.5" hidden="false" customHeight="true" outlineLevel="0" collapsed="false">
      <c r="B52" s="30" t="s">
        <v>81</v>
      </c>
      <c r="C52" s="30"/>
      <c r="D52" s="30"/>
      <c r="E52" s="30"/>
      <c r="F52" s="30"/>
      <c r="G52" s="30"/>
      <c r="H52" s="31"/>
      <c r="I52" s="32" t="n">
        <f aca="false">I50+I51</f>
        <v>302219.54</v>
      </c>
    </row>
    <row r="54" customFormat="false" ht="19.5" hidden="false" customHeight="true" outlineLevel="0" collapsed="false">
      <c r="A54" s="33"/>
      <c r="B54" s="34" t="s">
        <v>82</v>
      </c>
      <c r="C54" s="34"/>
      <c r="D54" s="34"/>
      <c r="E54" s="34"/>
      <c r="F54" s="34"/>
      <c r="G54" s="34"/>
      <c r="H54" s="34"/>
    </row>
    <row r="55" customFormat="false" ht="15" hidden="false" customHeight="true" outlineLevel="0" collapsed="false">
      <c r="B55" s="35" t="s">
        <v>83</v>
      </c>
      <c r="C55" s="35"/>
      <c r="D55" s="36" t="s">
        <v>84</v>
      </c>
      <c r="E55" s="36"/>
      <c r="F55" s="36"/>
      <c r="G55" s="36"/>
      <c r="H55" s="36"/>
    </row>
    <row r="56" customFormat="false" ht="15" hidden="false" customHeight="true" outlineLevel="0" collapsed="false">
      <c r="B56" s="35" t="s">
        <v>85</v>
      </c>
      <c r="C56" s="35"/>
      <c r="D56" s="36" t="s">
        <v>86</v>
      </c>
      <c r="E56" s="36"/>
      <c r="F56" s="36"/>
      <c r="G56" s="36"/>
      <c r="H56" s="36"/>
    </row>
    <row r="57" customFormat="false" ht="15" hidden="false" customHeight="true" outlineLevel="0" collapsed="false">
      <c r="B57" s="35" t="s">
        <v>87</v>
      </c>
      <c r="C57" s="35"/>
      <c r="D57" s="36" t="s">
        <v>88</v>
      </c>
      <c r="E57" s="36"/>
      <c r="F57" s="36"/>
      <c r="G57" s="36"/>
      <c r="H57" s="36"/>
    </row>
    <row r="58" customFormat="false" ht="15" hidden="false" customHeight="true" outlineLevel="0" collapsed="false">
      <c r="B58" s="35" t="s">
        <v>89</v>
      </c>
      <c r="C58" s="35"/>
      <c r="D58" s="36" t="s">
        <v>90</v>
      </c>
      <c r="E58" s="36"/>
      <c r="F58" s="36"/>
      <c r="G58" s="36"/>
      <c r="H58" s="36"/>
    </row>
    <row r="59" customFormat="false" ht="15" hidden="false" customHeight="true" outlineLevel="0" collapsed="false">
      <c r="B59" s="35" t="s">
        <v>91</v>
      </c>
      <c r="C59" s="35"/>
      <c r="D59" s="36" t="s">
        <v>92</v>
      </c>
      <c r="E59" s="36"/>
      <c r="F59" s="36"/>
      <c r="G59" s="36"/>
      <c r="H59" s="36"/>
    </row>
    <row r="60" customFormat="false" ht="15" hidden="false" customHeight="true" outlineLevel="0" collapsed="false">
      <c r="B60" s="35" t="s">
        <v>93</v>
      </c>
      <c r="C60" s="35"/>
      <c r="D60" s="36" t="s">
        <v>94</v>
      </c>
      <c r="E60" s="36"/>
      <c r="F60" s="36"/>
      <c r="G60" s="36"/>
      <c r="H60" s="36"/>
    </row>
  </sheetData>
  <mergeCells count="31">
    <mergeCell ref="B2:H2"/>
    <mergeCell ref="B3:H3"/>
    <mergeCell ref="B6:H6"/>
    <mergeCell ref="B18:F18"/>
    <mergeCell ref="B20:H20"/>
    <mergeCell ref="B29:F29"/>
    <mergeCell ref="B31:H31"/>
    <mergeCell ref="B41:F41"/>
    <mergeCell ref="B43:H43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54:H54"/>
    <mergeCell ref="B55:C55"/>
    <mergeCell ref="D55:H55"/>
    <mergeCell ref="B56:C56"/>
    <mergeCell ref="D56:H56"/>
    <mergeCell ref="B57:C57"/>
    <mergeCell ref="D57:H57"/>
    <mergeCell ref="B58:C58"/>
    <mergeCell ref="D58:H58"/>
    <mergeCell ref="B59:C59"/>
    <mergeCell ref="D59:H59"/>
    <mergeCell ref="B60:C60"/>
    <mergeCell ref="D60:H6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20"/>
    <col collapsed="false" customWidth="true" hidden="false" outlineLevel="0" max="6" min="4" style="0" width="16"/>
    <col collapsed="false" customWidth="true" hidden="false" outlineLevel="0" max="8" min="7" style="0" width="22"/>
    <col collapsed="false" customWidth="true" hidden="false" outlineLevel="0" max="9" min="9" style="0" width="2"/>
  </cols>
  <sheetData>
    <row r="1" customFormat="false" ht="7.5" hidden="false" customHeight="true" outlineLevel="0" collapsed="false"/>
    <row r="2" customFormat="false" ht="42" hidden="false" customHeight="true" outlineLevel="0" collapsed="false">
      <c r="B2" s="37" t="s">
        <v>95</v>
      </c>
      <c r="C2" s="37"/>
      <c r="D2" s="37"/>
      <c r="E2" s="37"/>
      <c r="F2" s="37"/>
      <c r="G2" s="37"/>
      <c r="H2" s="37"/>
    </row>
    <row r="3" customFormat="false" ht="15" hidden="false" customHeight="false" outlineLevel="0" collapsed="false">
      <c r="B3" s="38" t="s">
        <v>96</v>
      </c>
      <c r="C3" s="38"/>
      <c r="D3" s="38"/>
      <c r="E3" s="38"/>
      <c r="F3" s="38"/>
      <c r="G3" s="38"/>
      <c r="H3" s="38"/>
    </row>
    <row r="4" customFormat="false" ht="7.5" hidden="false" customHeight="true" outlineLevel="0" collapsed="false"/>
    <row r="5" customFormat="false" ht="7.5" hidden="false" customHeight="true" outlineLevel="0" collapsed="false"/>
    <row r="6" customFormat="false" ht="19.5" hidden="false" customHeight="true" outlineLevel="0" collapsed="false">
      <c r="B6" s="5" t="s">
        <v>97</v>
      </c>
      <c r="C6" s="5"/>
      <c r="D6" s="5"/>
      <c r="E6" s="5"/>
      <c r="F6" s="5"/>
      <c r="G6" s="5"/>
      <c r="H6" s="5"/>
    </row>
    <row r="7" customFormat="false" ht="18" hidden="false" customHeight="true" outlineLevel="0" collapsed="false">
      <c r="B7" s="39" t="s">
        <v>98</v>
      </c>
      <c r="C7" s="39"/>
      <c r="D7" s="39"/>
      <c r="E7" s="10" t="n">
        <v>0.005</v>
      </c>
      <c r="F7" s="40" t="s">
        <v>99</v>
      </c>
      <c r="G7" s="40"/>
      <c r="H7" s="40"/>
    </row>
    <row r="8" customFormat="false" ht="18" hidden="false" customHeight="true" outlineLevel="0" collapsed="false">
      <c r="B8" s="39" t="s">
        <v>100</v>
      </c>
      <c r="C8" s="39"/>
      <c r="D8" s="39"/>
      <c r="E8" s="10" t="n">
        <v>0.19</v>
      </c>
      <c r="F8" s="40" t="s">
        <v>101</v>
      </c>
      <c r="G8" s="40"/>
      <c r="H8" s="40"/>
    </row>
    <row r="9" customFormat="false" ht="18" hidden="false" customHeight="true" outlineLevel="0" collapsed="false">
      <c r="B9" s="39" t="s">
        <v>102</v>
      </c>
      <c r="C9" s="39"/>
      <c r="D9" s="39"/>
      <c r="E9" s="10" t="n">
        <v>0.15</v>
      </c>
      <c r="F9" s="40" t="s">
        <v>103</v>
      </c>
      <c r="G9" s="40"/>
      <c r="H9" s="40"/>
    </row>
    <row r="11" customFormat="false" ht="36" hidden="false" customHeight="true" outlineLevel="0" collapsed="false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</row>
    <row r="12" customFormat="false" ht="18" hidden="false" customHeight="true" outlineLevel="0" collapsed="false">
      <c r="B12" s="6" t="s">
        <v>111</v>
      </c>
      <c r="C12" s="8" t="n">
        <v>5000</v>
      </c>
      <c r="D12" s="10" t="n">
        <v>0.2</v>
      </c>
      <c r="E12" s="41" t="n">
        <v>0</v>
      </c>
      <c r="F12" s="42" t="n">
        <f aca="false">(1+E7)^E12</f>
        <v>1</v>
      </c>
      <c r="G12" s="9" t="n">
        <f aca="false">C12*(1+D12)*F12</f>
        <v>6000</v>
      </c>
      <c r="H12" s="43" t="n">
        <f aca="false">G12/G23</f>
        <v>0.0317504275100297</v>
      </c>
    </row>
    <row r="13" customFormat="false" ht="18" hidden="false" customHeight="true" outlineLevel="0" collapsed="false">
      <c r="B13" s="11" t="s">
        <v>112</v>
      </c>
      <c r="C13" s="8" t="n">
        <v>14000</v>
      </c>
      <c r="D13" s="10" t="n">
        <v>0.1</v>
      </c>
      <c r="E13" s="41" t="n">
        <v>2</v>
      </c>
      <c r="F13" s="44" t="n">
        <f aca="false">(1+E7)^E13</f>
        <v>1.010025</v>
      </c>
      <c r="G13" s="13" t="n">
        <f aca="false">C13*(1+D13)*F13</f>
        <v>15554.385</v>
      </c>
      <c r="H13" s="45" t="n">
        <f aca="false">G13/G23</f>
        <v>0.0823097289009323</v>
      </c>
    </row>
    <row r="14" customFormat="false" ht="18" hidden="false" customHeight="true" outlineLevel="0" collapsed="false">
      <c r="B14" s="6" t="s">
        <v>113</v>
      </c>
      <c r="C14" s="8" t="n">
        <v>16000</v>
      </c>
      <c r="D14" s="10" t="n">
        <v>0.08</v>
      </c>
      <c r="E14" s="41" t="n">
        <v>4</v>
      </c>
      <c r="F14" s="42" t="n">
        <f aca="false">(1+E7)^E14</f>
        <v>1.020150500625</v>
      </c>
      <c r="G14" s="9" t="n">
        <f aca="false">C14*(1+D14)*F14</f>
        <v>17628.2006508</v>
      </c>
      <c r="H14" s="43" t="n">
        <f aca="false">G14/G23</f>
        <v>0.0932838178159141</v>
      </c>
    </row>
    <row r="15" customFormat="false" ht="18" hidden="false" customHeight="true" outlineLevel="0" collapsed="false">
      <c r="B15" s="11" t="s">
        <v>114</v>
      </c>
      <c r="C15" s="8" t="n">
        <v>20000</v>
      </c>
      <c r="D15" s="10" t="n">
        <v>0.12</v>
      </c>
      <c r="E15" s="41" t="n">
        <v>1</v>
      </c>
      <c r="F15" s="44" t="n">
        <f aca="false">(1+E7)^E15</f>
        <v>1.005</v>
      </c>
      <c r="G15" s="13" t="n">
        <f aca="false">C15*(1+D15)*F15</f>
        <v>22512</v>
      </c>
      <c r="H15" s="45" t="n">
        <f aca="false">G15/G23</f>
        <v>0.119127604017632</v>
      </c>
    </row>
    <row r="16" customFormat="false" ht="18" hidden="false" customHeight="true" outlineLevel="0" collapsed="false">
      <c r="B16" s="6" t="s">
        <v>115</v>
      </c>
      <c r="C16" s="8" t="n">
        <v>21500</v>
      </c>
      <c r="D16" s="10" t="n">
        <v>0.05</v>
      </c>
      <c r="E16" s="41" t="n">
        <v>3</v>
      </c>
      <c r="F16" s="42" t="n">
        <f aca="false">(1+E7)^E16</f>
        <v>1.015075125</v>
      </c>
      <c r="G16" s="9" t="n">
        <f aca="false">C16*(1+D16)*F16</f>
        <v>22915.320946875</v>
      </c>
      <c r="H16" s="43" t="n">
        <f aca="false">G16/G23</f>
        <v>0.12126187276547</v>
      </c>
    </row>
    <row r="17" customFormat="false" ht="18" hidden="false" customHeight="true" outlineLevel="0" collapsed="false">
      <c r="B17" s="11" t="s">
        <v>116</v>
      </c>
      <c r="C17" s="8" t="n">
        <v>13500</v>
      </c>
      <c r="D17" s="10" t="n">
        <v>0.07</v>
      </c>
      <c r="E17" s="41" t="n">
        <v>5</v>
      </c>
      <c r="F17" s="44" t="n">
        <f aca="false">(1+E7)^E17</f>
        <v>1.02525125312812</v>
      </c>
      <c r="G17" s="13" t="n">
        <f aca="false">C17*(1+D17)*F17</f>
        <v>14809.7543514358</v>
      </c>
      <c r="H17" s="45" t="n">
        <f aca="false">G17/G23</f>
        <v>0.0783693386627681</v>
      </c>
    </row>
    <row r="18" customFormat="false" ht="18" hidden="false" customHeight="true" outlineLevel="0" collapsed="false">
      <c r="B18" s="6" t="s">
        <v>117</v>
      </c>
      <c r="C18" s="8" t="n">
        <v>8500</v>
      </c>
      <c r="D18" s="10" t="n">
        <v>0.05</v>
      </c>
      <c r="E18" s="41" t="n">
        <v>6</v>
      </c>
      <c r="F18" s="42" t="n">
        <f aca="false">(1+E7)^E18</f>
        <v>1.03037750939377</v>
      </c>
      <c r="G18" s="9" t="n">
        <f aca="false">C18*(1+D18)*F18</f>
        <v>9196.11927133935</v>
      </c>
      <c r="H18" s="43" t="n">
        <f aca="false">G18/G23</f>
        <v>0.048663453049708</v>
      </c>
    </row>
    <row r="19" customFormat="false" ht="18" hidden="false" customHeight="true" outlineLevel="0" collapsed="false">
      <c r="B19" s="11" t="s">
        <v>118</v>
      </c>
      <c r="C19" s="8" t="n">
        <v>23000</v>
      </c>
      <c r="D19" s="10" t="n">
        <v>0.12</v>
      </c>
      <c r="E19" s="41" t="n">
        <v>2</v>
      </c>
      <c r="F19" s="44" t="n">
        <f aca="false">(1+E7)^E19</f>
        <v>1.010025</v>
      </c>
      <c r="G19" s="13" t="n">
        <f aca="false">C19*(1+D19)*F19</f>
        <v>26018.244</v>
      </c>
      <c r="H19" s="45" t="n">
        <f aca="false">G19/G23</f>
        <v>0.137681728343378</v>
      </c>
    </row>
    <row r="20" customFormat="false" ht="18" hidden="false" customHeight="true" outlineLevel="0" collapsed="false">
      <c r="B20" s="6" t="s">
        <v>119</v>
      </c>
      <c r="C20" s="8" t="n">
        <v>13000</v>
      </c>
      <c r="D20" s="10" t="n">
        <v>0.1</v>
      </c>
      <c r="E20" s="41" t="n">
        <v>3</v>
      </c>
      <c r="F20" s="42" t="n">
        <f aca="false">(1+E7)^E20</f>
        <v>1.015075125</v>
      </c>
      <c r="G20" s="9" t="n">
        <f aca="false">C20*(1+D20)*F20</f>
        <v>14515.5742875</v>
      </c>
      <c r="H20" s="43" t="n">
        <f aca="false">G20/G23</f>
        <v>0.07681261486362</v>
      </c>
    </row>
    <row r="21" customFormat="false" ht="18" hidden="false" customHeight="true" outlineLevel="0" collapsed="false">
      <c r="B21" s="11" t="s">
        <v>120</v>
      </c>
      <c r="C21" s="8" t="n">
        <v>13500</v>
      </c>
      <c r="D21" s="10" t="n">
        <v>0.1</v>
      </c>
      <c r="E21" s="41" t="n">
        <v>4</v>
      </c>
      <c r="F21" s="44" t="n">
        <f aca="false">(1+E7)^E21</f>
        <v>1.020150500625</v>
      </c>
      <c r="G21" s="13" t="n">
        <f aca="false">C21*(1+D21)*F21</f>
        <v>15149.2349342812</v>
      </c>
      <c r="H21" s="45" t="n">
        <f aca="false">G21/G23</f>
        <v>0.0801657809355511</v>
      </c>
    </row>
    <row r="22" customFormat="false" ht="18" hidden="false" customHeight="true" outlineLevel="0" collapsed="false">
      <c r="B22" s="6" t="s">
        <v>121</v>
      </c>
      <c r="C22" s="8" t="n">
        <v>23500</v>
      </c>
      <c r="D22" s="10" t="n">
        <v>0.05</v>
      </c>
      <c r="E22" s="41" t="n">
        <v>0</v>
      </c>
      <c r="F22" s="42" t="n">
        <f aca="false">(1+E7)^E22</f>
        <v>1</v>
      </c>
      <c r="G22" s="9" t="n">
        <f aca="false">C22*(1+D22)*F22</f>
        <v>24675</v>
      </c>
      <c r="H22" s="43" t="n">
        <f aca="false">G22/G23</f>
        <v>0.130573633134997</v>
      </c>
    </row>
    <row r="23" customFormat="false" ht="21.75" hidden="false" customHeight="true" outlineLevel="0" collapsed="false">
      <c r="B23" s="46" t="s">
        <v>122</v>
      </c>
      <c r="C23" s="46"/>
      <c r="D23" s="46"/>
      <c r="E23" s="46"/>
      <c r="F23" s="46"/>
      <c r="G23" s="47" t="n">
        <f aca="false">SUM(G12:G22)</f>
        <v>188973.833442231</v>
      </c>
      <c r="H23" s="31"/>
    </row>
    <row r="25" customFormat="false" ht="18" hidden="false" customHeight="true" outlineLevel="0" collapsed="false">
      <c r="B25" s="27" t="s">
        <v>80</v>
      </c>
      <c r="C25" s="27"/>
      <c r="D25" s="27"/>
      <c r="E25" s="27"/>
      <c r="F25" s="27"/>
      <c r="G25" s="29" t="n">
        <f aca="false">G23*E8</f>
        <v>35905.028354024</v>
      </c>
      <c r="H25" s="28"/>
    </row>
    <row r="26" customFormat="false" ht="25.5" hidden="false" customHeight="true" outlineLevel="0" collapsed="false">
      <c r="B26" s="30" t="s">
        <v>123</v>
      </c>
      <c r="C26" s="30"/>
      <c r="D26" s="30"/>
      <c r="E26" s="30"/>
      <c r="F26" s="30"/>
      <c r="G26" s="32" t="n">
        <f aca="false">G23+G25</f>
        <v>224878.861796255</v>
      </c>
      <c r="H26" s="31"/>
    </row>
  </sheetData>
  <mergeCells count="12">
    <mergeCell ref="B2:H2"/>
    <mergeCell ref="B3:H3"/>
    <mergeCell ref="B6:H6"/>
    <mergeCell ref="B7:D7"/>
    <mergeCell ref="F7:H7"/>
    <mergeCell ref="B8:D8"/>
    <mergeCell ref="F8:H8"/>
    <mergeCell ref="B9:D9"/>
    <mergeCell ref="F9:H9"/>
    <mergeCell ref="B23:F23"/>
    <mergeCell ref="B25:F25"/>
    <mergeCell ref="B26:F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7" min="3" style="0" width="20"/>
    <col collapsed="false" customWidth="true" hidden="false" outlineLevel="0" max="8" min="8" style="0" width="2"/>
  </cols>
  <sheetData>
    <row r="1" customFormat="false" ht="7.5" hidden="false" customHeight="true" outlineLevel="0" collapsed="false"/>
    <row r="2" customFormat="false" ht="42" hidden="false" customHeight="true" outlineLevel="0" collapsed="false">
      <c r="B2" s="37" t="s">
        <v>124</v>
      </c>
      <c r="C2" s="37"/>
      <c r="D2" s="37"/>
      <c r="E2" s="37"/>
      <c r="F2" s="37"/>
      <c r="G2" s="37"/>
    </row>
    <row r="3" customFormat="false" ht="15" hidden="false" customHeight="false" outlineLevel="0" collapsed="false">
      <c r="B3" s="38" t="s">
        <v>125</v>
      </c>
      <c r="C3" s="38"/>
      <c r="D3" s="38"/>
      <c r="E3" s="38"/>
      <c r="F3" s="38"/>
      <c r="G3" s="38"/>
    </row>
    <row r="4" customFormat="false" ht="7.5" hidden="false" customHeight="true" outlineLevel="0" collapsed="false"/>
    <row r="5" customFormat="false" ht="36" hidden="false" customHeight="true" outlineLevel="0" collapsed="false">
      <c r="B5" s="3" t="s">
        <v>126</v>
      </c>
      <c r="C5" s="3" t="s">
        <v>127</v>
      </c>
      <c r="D5" s="3" t="s">
        <v>128</v>
      </c>
      <c r="E5" s="3" t="s">
        <v>129</v>
      </c>
      <c r="F5" s="3" t="s">
        <v>130</v>
      </c>
      <c r="G5" s="3" t="s">
        <v>131</v>
      </c>
    </row>
    <row r="6" customFormat="false" ht="18" hidden="false" customHeight="true" outlineLevel="0" collapsed="false">
      <c r="B6" s="6" t="s">
        <v>111</v>
      </c>
      <c r="C6" s="8" t="n">
        <v>5000</v>
      </c>
      <c r="D6" s="8" t="n">
        <v>5200</v>
      </c>
      <c r="E6" s="9" t="n">
        <f aca="false">D6-C6</f>
        <v>200</v>
      </c>
      <c r="F6" s="43" t="n">
        <f aca="false">IF(C6=0,"",E6/C6)</f>
        <v>0.04</v>
      </c>
      <c r="G6" s="48" t="str">
        <f aca="false">IF(C6=0,"Ausstehend",IF(D6=0,"Offen",IF(E6&gt;C6*0.1,"⚠ Über Budget",IF(E6&lt;0,"✔ Unter Budget","✔ Im Rahmen"))))</f>
        <v>✔ Im Rahmen</v>
      </c>
    </row>
    <row r="7" customFormat="false" ht="18" hidden="false" customHeight="true" outlineLevel="0" collapsed="false">
      <c r="B7" s="11" t="s">
        <v>112</v>
      </c>
      <c r="C7" s="8" t="n">
        <v>14000</v>
      </c>
      <c r="D7" s="8" t="n">
        <v>14000</v>
      </c>
      <c r="E7" s="13" t="n">
        <f aca="false">D7-C7</f>
        <v>0</v>
      </c>
      <c r="F7" s="45" t="n">
        <f aca="false">IF(C7=0,"",E7/C7)</f>
        <v>0</v>
      </c>
      <c r="G7" s="49" t="str">
        <f aca="false">IF(C7=0,"Ausstehend",IF(D7=0,"Offen",IF(E7&gt;C7*0.1,"⚠ Über Budget",IF(E7&lt;0,"✔ Unter Budget","✔ Im Rahmen"))))</f>
        <v>✔ Im Rahmen</v>
      </c>
    </row>
    <row r="8" customFormat="false" ht="18" hidden="false" customHeight="true" outlineLevel="0" collapsed="false">
      <c r="B8" s="6" t="s">
        <v>113</v>
      </c>
      <c r="C8" s="8" t="n">
        <v>16000</v>
      </c>
      <c r="D8" s="8" t="n">
        <v>18500</v>
      </c>
      <c r="E8" s="9" t="n">
        <f aca="false">D8-C8</f>
        <v>2500</v>
      </c>
      <c r="F8" s="43" t="n">
        <f aca="false">IF(C8=0,"",E8/C8)</f>
        <v>0.15625</v>
      </c>
      <c r="G8" s="48" t="str">
        <f aca="false">IF(C8=0,"Ausstehend",IF(D8=0,"Offen",IF(E8&gt;C8*0.1,"⚠ Über Budget",IF(E8&lt;0,"✔ Unter Budget","✔ Im Rahmen"))))</f>
        <v>⚠ Über Budget</v>
      </c>
    </row>
    <row r="9" customFormat="false" ht="18" hidden="false" customHeight="true" outlineLevel="0" collapsed="false">
      <c r="B9" s="11" t="s">
        <v>114</v>
      </c>
      <c r="C9" s="8" t="n">
        <v>20000</v>
      </c>
      <c r="D9" s="8" t="n">
        <v>22000</v>
      </c>
      <c r="E9" s="13" t="n">
        <f aca="false">D9-C9</f>
        <v>2000</v>
      </c>
      <c r="F9" s="45" t="n">
        <f aca="false">IF(C9=0,"",E9/C9)</f>
        <v>0.1</v>
      </c>
      <c r="G9" s="49" t="str">
        <f aca="false">IF(C9=0,"Ausstehend",IF(D9=0,"Offen",IF(E9&gt;C9*0.1,"⚠ Über Budget",IF(E9&lt;0,"✔ Unter Budget","✔ Im Rahmen"))))</f>
        <v>✔ Im Rahmen</v>
      </c>
    </row>
    <row r="10" customFormat="false" ht="18" hidden="false" customHeight="true" outlineLevel="0" collapsed="false">
      <c r="B10" s="6" t="s">
        <v>115</v>
      </c>
      <c r="C10" s="8" t="n">
        <v>21500</v>
      </c>
      <c r="D10" s="8" t="n">
        <v>21500</v>
      </c>
      <c r="E10" s="9" t="n">
        <f aca="false">D10-C10</f>
        <v>0</v>
      </c>
      <c r="F10" s="43" t="n">
        <f aca="false">IF(C10=0,"",E10/C10)</f>
        <v>0</v>
      </c>
      <c r="G10" s="48" t="str">
        <f aca="false">IF(C10=0,"Ausstehend",IF(D10=0,"Offen",IF(E10&gt;C10*0.1,"⚠ Über Budget",IF(E10&lt;0,"✔ Unter Budget","✔ Im Rahmen"))))</f>
        <v>✔ Im Rahmen</v>
      </c>
    </row>
    <row r="11" customFormat="false" ht="18" hidden="false" customHeight="true" outlineLevel="0" collapsed="false">
      <c r="B11" s="11" t="s">
        <v>116</v>
      </c>
      <c r="C11" s="8" t="n">
        <v>13500</v>
      </c>
      <c r="D11" s="8" t="n">
        <v>13500</v>
      </c>
      <c r="E11" s="13" t="n">
        <f aca="false">D11-C11</f>
        <v>0</v>
      </c>
      <c r="F11" s="45" t="n">
        <f aca="false">IF(C11=0,"",E11/C11)</f>
        <v>0</v>
      </c>
      <c r="G11" s="49" t="str">
        <f aca="false">IF(C11=0,"Ausstehend",IF(D11=0,"Offen",IF(E11&gt;C11*0.1,"⚠ Über Budget",IF(E11&lt;0,"✔ Unter Budget","✔ Im Rahmen"))))</f>
        <v>✔ Im Rahmen</v>
      </c>
    </row>
    <row r="12" customFormat="false" ht="18" hidden="false" customHeight="true" outlineLevel="0" collapsed="false">
      <c r="B12" s="6" t="s">
        <v>117</v>
      </c>
      <c r="C12" s="8" t="n">
        <v>8500</v>
      </c>
      <c r="D12" s="8" t="n">
        <v>0</v>
      </c>
      <c r="E12" s="9" t="n">
        <f aca="false">D12-C12</f>
        <v>-8500</v>
      </c>
      <c r="F12" s="43" t="n">
        <f aca="false">IF(C12=0,"",E12/C12)</f>
        <v>-1</v>
      </c>
      <c r="G12" s="48" t="str">
        <f aca="false">IF(C12=0,"Ausstehend",IF(D12=0,"Offen",IF(E12&gt;C12*0.1,"⚠ Über Budget",IF(E12&lt;0,"✔ Unter Budget","✔ Im Rahmen"))))</f>
        <v>Offen</v>
      </c>
    </row>
    <row r="13" customFormat="false" ht="18" hidden="false" customHeight="true" outlineLevel="0" collapsed="false">
      <c r="B13" s="11" t="s">
        <v>118</v>
      </c>
      <c r="C13" s="8" t="n">
        <v>23000</v>
      </c>
      <c r="D13" s="8" t="n">
        <v>25000</v>
      </c>
      <c r="E13" s="13" t="n">
        <f aca="false">D13-C13</f>
        <v>2000</v>
      </c>
      <c r="F13" s="45" t="n">
        <f aca="false">IF(C13=0,"",E13/C13)</f>
        <v>0.0869565217391304</v>
      </c>
      <c r="G13" s="49" t="str">
        <f aca="false">IF(C13=0,"Ausstehend",IF(D13=0,"Offen",IF(E13&gt;C13*0.1,"⚠ Über Budget",IF(E13&lt;0,"✔ Unter Budget","✔ Im Rahmen"))))</f>
        <v>✔ Im Rahmen</v>
      </c>
    </row>
    <row r="14" customFormat="false" ht="18" hidden="false" customHeight="true" outlineLevel="0" collapsed="false">
      <c r="B14" s="6" t="s">
        <v>119</v>
      </c>
      <c r="C14" s="8" t="n">
        <v>13000</v>
      </c>
      <c r="D14" s="8" t="n">
        <v>13000</v>
      </c>
      <c r="E14" s="9" t="n">
        <f aca="false">D14-C14</f>
        <v>0</v>
      </c>
      <c r="F14" s="43" t="n">
        <f aca="false">IF(C14=0,"",E14/C14)</f>
        <v>0</v>
      </c>
      <c r="G14" s="48" t="str">
        <f aca="false">IF(C14=0,"Ausstehend",IF(D14=0,"Offen",IF(E14&gt;C14*0.1,"⚠ Über Budget",IF(E14&lt;0,"✔ Unter Budget","✔ Im Rahmen"))))</f>
        <v>✔ Im Rahmen</v>
      </c>
    </row>
    <row r="15" customFormat="false" ht="18" hidden="false" customHeight="true" outlineLevel="0" collapsed="false">
      <c r="B15" s="11" t="s">
        <v>120</v>
      </c>
      <c r="C15" s="8" t="n">
        <v>13500</v>
      </c>
      <c r="D15" s="8" t="n">
        <v>14200</v>
      </c>
      <c r="E15" s="13" t="n">
        <f aca="false">D15-C15</f>
        <v>700</v>
      </c>
      <c r="F15" s="45" t="n">
        <f aca="false">IF(C15=0,"",E15/C15)</f>
        <v>0.0518518518518519</v>
      </c>
      <c r="G15" s="49" t="str">
        <f aca="false">IF(C15=0,"Ausstehend",IF(D15=0,"Offen",IF(E15&gt;C15*0.1,"⚠ Über Budget",IF(E15&lt;0,"✔ Unter Budget","✔ Im Rahmen"))))</f>
        <v>✔ Im Rahmen</v>
      </c>
    </row>
    <row r="16" customFormat="false" ht="18" hidden="false" customHeight="true" outlineLevel="0" collapsed="false">
      <c r="B16" s="6" t="s">
        <v>132</v>
      </c>
      <c r="C16" s="8" t="n">
        <v>23500</v>
      </c>
      <c r="D16" s="8" t="n">
        <v>23500</v>
      </c>
      <c r="E16" s="9" t="n">
        <f aca="false">D16-C16</f>
        <v>0</v>
      </c>
      <c r="F16" s="43" t="n">
        <f aca="false">IF(C16=0,"",E16/C16)</f>
        <v>0</v>
      </c>
      <c r="G16" s="48" t="str">
        <f aca="false">IF(C16=0,"Ausstehend",IF(D16=0,"Offen",IF(E16&gt;C16*0.1,"⚠ Über Budget",IF(E16&lt;0,"✔ Unter Budget","✔ Im Rahmen"))))</f>
        <v>✔ Im Rahmen</v>
      </c>
    </row>
    <row r="17" customFormat="false" ht="21.75" hidden="false" customHeight="true" outlineLevel="0" collapsed="false">
      <c r="B17" s="50" t="s">
        <v>133</v>
      </c>
      <c r="C17" s="47" t="n">
        <f aca="false">SUM(C6:C16)</f>
        <v>171500</v>
      </c>
      <c r="D17" s="47" t="n">
        <f aca="false">SUM(D6:D16)</f>
        <v>170400</v>
      </c>
      <c r="E17" s="47" t="n">
        <f aca="false">SUM(E6:E16)</f>
        <v>-1100</v>
      </c>
      <c r="F17" s="51" t="n">
        <f aca="false">IF(C17=0,"",E17/C17)</f>
        <v>-0.00641399416909621</v>
      </c>
      <c r="G17" s="31"/>
    </row>
    <row r="19" customFormat="false" ht="30" hidden="false" customHeight="true" outlineLevel="0" collapsed="false">
      <c r="B19" s="52" t="s">
        <v>134</v>
      </c>
      <c r="C19" s="52"/>
      <c r="D19" s="52"/>
      <c r="E19" s="52"/>
      <c r="F19" s="52"/>
      <c r="G19" s="52"/>
    </row>
  </sheetData>
  <mergeCells count="3">
    <mergeCell ref="B2:G2"/>
    <mergeCell ref="B3:G3"/>
    <mergeCell ref="B19:G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14" min="3" style="0" width="13"/>
    <col collapsed="false" customWidth="true" hidden="false" outlineLevel="0" max="15" min="15" style="0" width="16"/>
    <col collapsed="false" customWidth="true" hidden="false" outlineLevel="0" max="16" min="16" style="0" width="2"/>
  </cols>
  <sheetData>
    <row r="1" customFormat="false" ht="7.5" hidden="false" customHeight="true" outlineLevel="0" collapsed="false"/>
    <row r="2" customFormat="false" ht="42" hidden="false" customHeight="true" outlineLevel="0" collapsed="false">
      <c r="B2" s="37" t="s">
        <v>135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customFormat="false" ht="15" hidden="false" customHeight="false" outlineLevel="0" collapsed="false">
      <c r="B3" s="38" t="s">
        <v>136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customFormat="false" ht="7.5" hidden="false" customHeight="true" outlineLevel="0" collapsed="false"/>
    <row r="5" customFormat="false" ht="31.5" hidden="false" customHeight="true" outlineLevel="0" collapsed="false">
      <c r="B5" s="3" t="s">
        <v>2</v>
      </c>
      <c r="C5" s="3" t="s">
        <v>137</v>
      </c>
      <c r="D5" s="3" t="s">
        <v>138</v>
      </c>
      <c r="E5" s="3" t="s">
        <v>139</v>
      </c>
      <c r="F5" s="3" t="s">
        <v>140</v>
      </c>
      <c r="G5" s="3" t="s">
        <v>141</v>
      </c>
      <c r="H5" s="3" t="s">
        <v>142</v>
      </c>
      <c r="I5" s="3" t="s">
        <v>143</v>
      </c>
      <c r="J5" s="3" t="s">
        <v>144</v>
      </c>
      <c r="K5" s="3" t="s">
        <v>145</v>
      </c>
      <c r="L5" s="3" t="s">
        <v>146</v>
      </c>
      <c r="M5" s="3" t="s">
        <v>147</v>
      </c>
      <c r="N5" s="3" t="s">
        <v>148</v>
      </c>
      <c r="O5" s="3" t="s">
        <v>149</v>
      </c>
    </row>
    <row r="6" customFormat="false" ht="18" hidden="false" customHeight="true" outlineLevel="0" collapsed="false">
      <c r="B6" s="6" t="s">
        <v>150</v>
      </c>
      <c r="C6" s="8" t="n">
        <v>3000</v>
      </c>
      <c r="D6" s="8" t="n">
        <v>2000</v>
      </c>
      <c r="E6" s="8" t="n">
        <v>0</v>
      </c>
      <c r="F6" s="8" t="n">
        <v>0</v>
      </c>
      <c r="G6" s="8" t="n">
        <v>0</v>
      </c>
      <c r="H6" s="8" t="n">
        <v>0</v>
      </c>
      <c r="I6" s="8" t="n">
        <v>0</v>
      </c>
      <c r="J6" s="8" t="n">
        <v>0</v>
      </c>
      <c r="K6" s="8" t="n">
        <v>0</v>
      </c>
      <c r="L6" s="8" t="n">
        <v>0</v>
      </c>
      <c r="M6" s="8" t="n">
        <v>0</v>
      </c>
      <c r="N6" s="8" t="n">
        <v>0</v>
      </c>
      <c r="O6" s="9" t="n">
        <f aca="false">SUM(C6:N6)</f>
        <v>5000</v>
      </c>
    </row>
    <row r="7" customFormat="false" ht="18" hidden="false" customHeight="true" outlineLevel="0" collapsed="false">
      <c r="B7" s="11" t="s">
        <v>151</v>
      </c>
      <c r="C7" s="8" t="n">
        <v>0</v>
      </c>
      <c r="D7" s="8" t="n">
        <v>0</v>
      </c>
      <c r="E7" s="8" t="n">
        <v>5000</v>
      </c>
      <c r="F7" s="8" t="n">
        <v>5000</v>
      </c>
      <c r="G7" s="8" t="n">
        <v>4000</v>
      </c>
      <c r="H7" s="8" t="n">
        <v>0</v>
      </c>
      <c r="I7" s="8" t="n">
        <v>0</v>
      </c>
      <c r="J7" s="8" t="n">
        <v>0</v>
      </c>
      <c r="K7" s="8" t="n">
        <v>0</v>
      </c>
      <c r="L7" s="8" t="n">
        <v>0</v>
      </c>
      <c r="M7" s="8" t="n">
        <v>0</v>
      </c>
      <c r="N7" s="8" t="n">
        <v>0</v>
      </c>
      <c r="O7" s="13" t="n">
        <f aca="false">SUM(C7:N7)</f>
        <v>14000</v>
      </c>
    </row>
    <row r="8" customFormat="false" ht="18" hidden="false" customHeight="true" outlineLevel="0" collapsed="false">
      <c r="B8" s="6" t="s">
        <v>152</v>
      </c>
      <c r="C8" s="8" t="n">
        <v>0</v>
      </c>
      <c r="D8" s="8" t="n">
        <v>0</v>
      </c>
      <c r="E8" s="8" t="n">
        <v>0</v>
      </c>
      <c r="F8" s="8" t="n">
        <v>0</v>
      </c>
      <c r="G8" s="8" t="n">
        <v>5000</v>
      </c>
      <c r="H8" s="8" t="n">
        <v>6000</v>
      </c>
      <c r="I8" s="8" t="n">
        <v>5000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9" t="n">
        <f aca="false">SUM(C8:N8)</f>
        <v>16000</v>
      </c>
    </row>
    <row r="9" customFormat="false" ht="18" hidden="false" customHeight="true" outlineLevel="0" collapsed="false">
      <c r="B9" s="11" t="s">
        <v>153</v>
      </c>
      <c r="C9" s="8" t="n">
        <v>0</v>
      </c>
      <c r="D9" s="8" t="n">
        <v>8000</v>
      </c>
      <c r="E9" s="8" t="n">
        <v>8000</v>
      </c>
      <c r="F9" s="8" t="n">
        <v>4000</v>
      </c>
      <c r="G9" s="8" t="n">
        <v>0</v>
      </c>
      <c r="H9" s="8" t="n">
        <v>0</v>
      </c>
      <c r="I9" s="8" t="n">
        <v>0</v>
      </c>
      <c r="J9" s="8" t="n">
        <v>0</v>
      </c>
      <c r="K9" s="8" t="n">
        <v>0</v>
      </c>
      <c r="L9" s="8" t="n">
        <v>0</v>
      </c>
      <c r="M9" s="8" t="n">
        <v>0</v>
      </c>
      <c r="N9" s="8" t="n">
        <v>0</v>
      </c>
      <c r="O9" s="13" t="n">
        <f aca="false">SUM(C9:N9)</f>
        <v>20000</v>
      </c>
    </row>
    <row r="10" customFormat="false" ht="18" hidden="false" customHeight="true" outlineLevel="0" collapsed="false">
      <c r="B10" s="6" t="s">
        <v>154</v>
      </c>
      <c r="C10" s="8" t="n">
        <v>0</v>
      </c>
      <c r="D10" s="8" t="n">
        <v>0</v>
      </c>
      <c r="E10" s="8" t="n">
        <v>0</v>
      </c>
      <c r="F10" s="8" t="n">
        <v>10000</v>
      </c>
      <c r="G10" s="8" t="n">
        <v>11500</v>
      </c>
      <c r="H10" s="8" t="n">
        <v>0</v>
      </c>
      <c r="I10" s="8" t="n">
        <v>0</v>
      </c>
      <c r="J10" s="8" t="n">
        <v>0</v>
      </c>
      <c r="K10" s="8" t="n">
        <v>0</v>
      </c>
      <c r="L10" s="8" t="n">
        <v>0</v>
      </c>
      <c r="M10" s="8" t="n">
        <v>0</v>
      </c>
      <c r="N10" s="8" t="n">
        <v>0</v>
      </c>
      <c r="O10" s="9" t="n">
        <f aca="false">SUM(C10:N10)</f>
        <v>21500</v>
      </c>
    </row>
    <row r="11" customFormat="false" ht="18" hidden="false" customHeight="true" outlineLevel="0" collapsed="false">
      <c r="B11" s="11" t="s">
        <v>155</v>
      </c>
      <c r="C11" s="8" t="n">
        <v>0</v>
      </c>
      <c r="D11" s="8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 t="n">
        <v>5000</v>
      </c>
      <c r="J11" s="8" t="n">
        <v>5000</v>
      </c>
      <c r="K11" s="8" t="n">
        <v>3500</v>
      </c>
      <c r="L11" s="8" t="n">
        <v>0</v>
      </c>
      <c r="M11" s="8" t="n">
        <v>0</v>
      </c>
      <c r="N11" s="8" t="n">
        <v>0</v>
      </c>
      <c r="O11" s="13" t="n">
        <f aca="false">SUM(C11:N11)</f>
        <v>13500</v>
      </c>
    </row>
    <row r="12" customFormat="false" ht="18" hidden="false" customHeight="true" outlineLevel="0" collapsed="false">
      <c r="B12" s="6" t="s">
        <v>156</v>
      </c>
      <c r="C12" s="8" t="n">
        <v>0</v>
      </c>
      <c r="D12" s="8" t="n">
        <v>0</v>
      </c>
      <c r="E12" s="8" t="n">
        <v>0</v>
      </c>
      <c r="F12" s="8" t="n">
        <v>0</v>
      </c>
      <c r="G12" s="8" t="n">
        <v>0</v>
      </c>
      <c r="H12" s="8" t="n">
        <v>0</v>
      </c>
      <c r="I12" s="8" t="n">
        <v>0</v>
      </c>
      <c r="J12" s="8" t="n">
        <v>3000</v>
      </c>
      <c r="K12" s="8" t="n">
        <v>3000</v>
      </c>
      <c r="L12" s="8" t="n">
        <v>2500</v>
      </c>
      <c r="M12" s="8" t="n">
        <v>0</v>
      </c>
      <c r="N12" s="8" t="n">
        <v>0</v>
      </c>
      <c r="O12" s="9" t="n">
        <f aca="false">SUM(C12:N12)</f>
        <v>8500</v>
      </c>
    </row>
    <row r="13" customFormat="false" ht="18" hidden="false" customHeight="true" outlineLevel="0" collapsed="false">
      <c r="B13" s="11" t="s">
        <v>157</v>
      </c>
      <c r="C13" s="8" t="n">
        <v>0</v>
      </c>
      <c r="D13" s="8" t="n">
        <v>0</v>
      </c>
      <c r="E13" s="8" t="n">
        <v>0</v>
      </c>
      <c r="F13" s="8" t="n">
        <v>8000</v>
      </c>
      <c r="G13" s="8" t="n">
        <v>8000</v>
      </c>
      <c r="H13" s="8" t="n">
        <v>7000</v>
      </c>
      <c r="I13" s="8" t="n">
        <v>0</v>
      </c>
      <c r="J13" s="8" t="n">
        <v>0</v>
      </c>
      <c r="K13" s="8" t="n">
        <v>0</v>
      </c>
      <c r="L13" s="8" t="n">
        <v>0</v>
      </c>
      <c r="M13" s="8" t="n">
        <v>0</v>
      </c>
      <c r="N13" s="8" t="n">
        <v>0</v>
      </c>
      <c r="O13" s="13" t="n">
        <f aca="false">SUM(C13:N13)</f>
        <v>23000</v>
      </c>
    </row>
    <row r="14" customFormat="false" ht="18" hidden="false" customHeight="true" outlineLevel="0" collapsed="false">
      <c r="B14" s="6" t="s">
        <v>158</v>
      </c>
      <c r="C14" s="8" t="n">
        <v>0</v>
      </c>
      <c r="D14" s="8" t="n">
        <v>0</v>
      </c>
      <c r="E14" s="8" t="n">
        <v>0</v>
      </c>
      <c r="F14" s="8" t="n">
        <v>0</v>
      </c>
      <c r="G14" s="8" t="n">
        <v>5000</v>
      </c>
      <c r="H14" s="8" t="n">
        <v>5000</v>
      </c>
      <c r="I14" s="8" t="n">
        <v>3000</v>
      </c>
      <c r="J14" s="8" t="n">
        <v>0</v>
      </c>
      <c r="K14" s="8" t="n">
        <v>0</v>
      </c>
      <c r="L14" s="8" t="n">
        <v>0</v>
      </c>
      <c r="M14" s="8" t="n">
        <v>0</v>
      </c>
      <c r="N14" s="8" t="n">
        <v>0</v>
      </c>
      <c r="O14" s="9" t="n">
        <f aca="false">SUM(C14:N14)</f>
        <v>13000</v>
      </c>
    </row>
    <row r="15" customFormat="false" ht="18" hidden="false" customHeight="true" outlineLevel="0" collapsed="false">
      <c r="B15" s="11" t="s">
        <v>159</v>
      </c>
      <c r="C15" s="8" t="n">
        <v>0</v>
      </c>
      <c r="D15" s="8" t="n">
        <v>0</v>
      </c>
      <c r="E15" s="8" t="n">
        <v>0</v>
      </c>
      <c r="F15" s="8" t="n">
        <v>0</v>
      </c>
      <c r="G15" s="8" t="n">
        <v>3500</v>
      </c>
      <c r="H15" s="8" t="n">
        <v>5000</v>
      </c>
      <c r="I15" s="8" t="n">
        <v>5000</v>
      </c>
      <c r="J15" s="8" t="n">
        <v>0</v>
      </c>
      <c r="K15" s="8" t="n">
        <v>0</v>
      </c>
      <c r="L15" s="8" t="n">
        <v>0</v>
      </c>
      <c r="M15" s="8" t="n">
        <v>0</v>
      </c>
      <c r="N15" s="8" t="n">
        <v>0</v>
      </c>
      <c r="O15" s="13" t="n">
        <f aca="false">SUM(C15:N15)</f>
        <v>13500</v>
      </c>
    </row>
    <row r="16" customFormat="false" ht="18" hidden="false" customHeight="true" outlineLevel="0" collapsed="false">
      <c r="B16" s="6" t="s">
        <v>160</v>
      </c>
      <c r="C16" s="8" t="n">
        <v>2000</v>
      </c>
      <c r="D16" s="8" t="n">
        <v>2000</v>
      </c>
      <c r="E16" s="8" t="n">
        <v>2000</v>
      </c>
      <c r="F16" s="8" t="n">
        <v>2000</v>
      </c>
      <c r="G16" s="8" t="n">
        <v>2000</v>
      </c>
      <c r="H16" s="8" t="n">
        <v>2000</v>
      </c>
      <c r="I16" s="8" t="n">
        <v>2000</v>
      </c>
      <c r="J16" s="8" t="n">
        <v>2000</v>
      </c>
      <c r="K16" s="8" t="n">
        <v>2000</v>
      </c>
      <c r="L16" s="8" t="n">
        <v>2000</v>
      </c>
      <c r="M16" s="8" t="n">
        <v>2000</v>
      </c>
      <c r="N16" s="8" t="n">
        <v>1500</v>
      </c>
      <c r="O16" s="9" t="n">
        <f aca="false">SUM(C16:N16)</f>
        <v>23500</v>
      </c>
    </row>
    <row r="17" customFormat="false" ht="21.75" hidden="false" customHeight="true" outlineLevel="0" collapsed="false">
      <c r="B17" s="50" t="s">
        <v>161</v>
      </c>
      <c r="C17" s="47" t="n">
        <f aca="false">SUM(C6:C16)</f>
        <v>5000</v>
      </c>
      <c r="D17" s="47" t="n">
        <f aca="false">SUM(D6:D16)</f>
        <v>12000</v>
      </c>
      <c r="E17" s="47" t="n">
        <f aca="false">SUM(E6:E16)</f>
        <v>15000</v>
      </c>
      <c r="F17" s="47" t="n">
        <f aca="false">SUM(F6:F16)</f>
        <v>29000</v>
      </c>
      <c r="G17" s="47" t="n">
        <f aca="false">SUM(G6:G16)</f>
        <v>39000</v>
      </c>
      <c r="H17" s="47" t="n">
        <f aca="false">SUM(H6:H16)</f>
        <v>25000</v>
      </c>
      <c r="I17" s="47" t="n">
        <f aca="false">SUM(I6:I16)</f>
        <v>20000</v>
      </c>
      <c r="J17" s="47" t="n">
        <f aca="false">SUM(J6:J16)</f>
        <v>10000</v>
      </c>
      <c r="K17" s="47" t="n">
        <f aca="false">SUM(K6:K16)</f>
        <v>8500</v>
      </c>
      <c r="L17" s="47" t="n">
        <f aca="false">SUM(L6:L16)</f>
        <v>4500</v>
      </c>
      <c r="M17" s="47" t="n">
        <f aca="false">SUM(M6:M16)</f>
        <v>2000</v>
      </c>
      <c r="N17" s="47" t="n">
        <f aca="false">SUM(N6:N16)</f>
        <v>1500</v>
      </c>
      <c r="O17" s="47" t="n">
        <f aca="false">SUM(C17:N17)</f>
        <v>171500</v>
      </c>
    </row>
    <row r="19" customFormat="false" ht="18" hidden="false" customHeight="true" outlineLevel="0" collapsed="false">
      <c r="B19" s="53" t="s">
        <v>162</v>
      </c>
      <c r="C19" s="15" t="n">
        <f aca="false">C17</f>
        <v>5000</v>
      </c>
      <c r="D19" s="15" t="n">
        <f aca="false">C19+D17</f>
        <v>17000</v>
      </c>
      <c r="E19" s="15" t="n">
        <f aca="false">D19+E17</f>
        <v>32000</v>
      </c>
      <c r="F19" s="15" t="n">
        <f aca="false">E19+F17</f>
        <v>61000</v>
      </c>
      <c r="G19" s="15" t="n">
        <f aca="false">F19+G17</f>
        <v>100000</v>
      </c>
      <c r="H19" s="15" t="n">
        <f aca="false">G19+H17</f>
        <v>125000</v>
      </c>
      <c r="I19" s="15" t="n">
        <f aca="false">H19+I17</f>
        <v>145000</v>
      </c>
      <c r="J19" s="15" t="n">
        <f aca="false">I19+J17</f>
        <v>155000</v>
      </c>
      <c r="K19" s="15" t="n">
        <f aca="false">J19+K17</f>
        <v>163500</v>
      </c>
      <c r="L19" s="15" t="n">
        <f aca="false">K19+L17</f>
        <v>168000</v>
      </c>
      <c r="M19" s="15" t="n">
        <f aca="false">L19+M17</f>
        <v>170000</v>
      </c>
      <c r="N19" s="15" t="n">
        <f aca="false">M19+N17</f>
        <v>171500</v>
      </c>
      <c r="O19" s="54"/>
    </row>
  </sheetData>
  <mergeCells count="2">
    <mergeCell ref="B2:O2"/>
    <mergeCell ref="B3:O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20"/>
    <col collapsed="false" customWidth="true" hidden="false" outlineLevel="0" max="6" min="4" style="0" width="16"/>
    <col collapsed="false" customWidth="true" hidden="false" outlineLevel="0" max="7" min="7" style="0" width="18"/>
    <col collapsed="false" customWidth="true" hidden="false" outlineLevel="0" max="8" min="8" style="0" width="22"/>
    <col collapsed="false" customWidth="true" hidden="false" outlineLevel="0" max="9" min="9" style="0" width="2"/>
  </cols>
  <sheetData>
    <row r="1" customFormat="false" ht="7.5" hidden="false" customHeight="true" outlineLevel="0" collapsed="false"/>
    <row r="2" customFormat="false" ht="42" hidden="false" customHeight="true" outlineLevel="0" collapsed="false">
      <c r="B2" s="37" t="s">
        <v>163</v>
      </c>
      <c r="C2" s="37"/>
      <c r="D2" s="37"/>
      <c r="E2" s="37"/>
      <c r="F2" s="37"/>
      <c r="G2" s="37"/>
      <c r="H2" s="37"/>
    </row>
    <row r="3" customFormat="false" ht="15" hidden="false" customHeight="false" outlineLevel="0" collapsed="false">
      <c r="B3" s="55" t="s">
        <v>164</v>
      </c>
      <c r="C3" s="55"/>
      <c r="D3" s="55"/>
      <c r="E3" s="55"/>
      <c r="F3" s="55"/>
      <c r="G3" s="55"/>
      <c r="H3" s="55"/>
    </row>
    <row r="4" customFormat="false" ht="7.5" hidden="false" customHeight="true" outlineLevel="0" collapsed="false"/>
    <row r="5" customFormat="false" ht="36" hidden="false" customHeight="true" outlineLevel="0" collapsed="false">
      <c r="B5" s="3" t="s">
        <v>165</v>
      </c>
      <c r="C5" s="3" t="s">
        <v>166</v>
      </c>
      <c r="D5" s="3" t="s">
        <v>167</v>
      </c>
      <c r="E5" s="3" t="s">
        <v>168</v>
      </c>
      <c r="F5" s="3" t="s">
        <v>169</v>
      </c>
      <c r="G5" s="3" t="s">
        <v>170</v>
      </c>
      <c r="H5" s="3" t="s">
        <v>171</v>
      </c>
    </row>
    <row r="6" customFormat="false" ht="18" hidden="false" customHeight="true" outlineLevel="0" collapsed="false">
      <c r="B6" s="56" t="s">
        <v>172</v>
      </c>
      <c r="C6" s="8" t="n">
        <v>80000</v>
      </c>
      <c r="D6" s="10" t="n">
        <v>0.15</v>
      </c>
      <c r="E6" s="57" t="n">
        <f aca="false">C6*D6</f>
        <v>12000</v>
      </c>
      <c r="F6" s="8" t="n">
        <v>12000</v>
      </c>
      <c r="G6" s="58" t="s">
        <v>173</v>
      </c>
      <c r="H6" s="59" t="s">
        <v>174</v>
      </c>
    </row>
    <row r="7" customFormat="false" ht="18" hidden="false" customHeight="true" outlineLevel="0" collapsed="false">
      <c r="B7" s="56" t="s">
        <v>175</v>
      </c>
      <c r="C7" s="8" t="n">
        <v>23000</v>
      </c>
      <c r="D7" s="10" t="n">
        <v>0.2</v>
      </c>
      <c r="E7" s="57" t="n">
        <f aca="false">C7*D7</f>
        <v>4600</v>
      </c>
      <c r="F7" s="8" t="n">
        <v>4600</v>
      </c>
      <c r="G7" s="58" t="s">
        <v>173</v>
      </c>
      <c r="H7" s="59" t="s">
        <v>174</v>
      </c>
    </row>
    <row r="8" customFormat="false" ht="18" hidden="false" customHeight="true" outlineLevel="0" collapsed="false">
      <c r="B8" s="56" t="s">
        <v>176</v>
      </c>
      <c r="C8" s="8" t="n">
        <v>50000</v>
      </c>
      <c r="D8" s="10" t="n">
        <v>0.2</v>
      </c>
      <c r="E8" s="8" t="n">
        <v>15000</v>
      </c>
      <c r="F8" s="8" t="n">
        <v>10000</v>
      </c>
      <c r="G8" s="58" t="s">
        <v>173</v>
      </c>
      <c r="H8" s="59" t="s">
        <v>174</v>
      </c>
    </row>
    <row r="9" customFormat="false" ht="18" hidden="false" customHeight="true" outlineLevel="0" collapsed="false">
      <c r="B9" s="56" t="s">
        <v>177</v>
      </c>
      <c r="C9" s="8" t="n">
        <v>20000</v>
      </c>
      <c r="D9" s="10" t="n">
        <v>0.2</v>
      </c>
      <c r="E9" s="8" t="n">
        <v>1200</v>
      </c>
      <c r="F9" s="8" t="n">
        <v>1200</v>
      </c>
      <c r="G9" s="58" t="s">
        <v>178</v>
      </c>
      <c r="H9" s="59" t="s">
        <v>179</v>
      </c>
    </row>
    <row r="10" customFormat="false" ht="18" hidden="false" customHeight="true" outlineLevel="0" collapsed="false">
      <c r="B10" s="56" t="s">
        <v>180</v>
      </c>
      <c r="C10" s="8" t="n">
        <v>0</v>
      </c>
      <c r="D10" s="10" t="n">
        <v>0</v>
      </c>
      <c r="E10" s="8" t="n">
        <v>0</v>
      </c>
      <c r="F10" s="8" t="n">
        <v>0</v>
      </c>
      <c r="G10" s="58" t="s">
        <v>181</v>
      </c>
      <c r="H10" s="59" t="s">
        <v>182</v>
      </c>
    </row>
    <row r="11" customFormat="false" ht="18" hidden="false" customHeight="true" outlineLevel="0" collapsed="false">
      <c r="B11" s="56" t="s">
        <v>183</v>
      </c>
      <c r="C11" s="8" t="n">
        <v>0</v>
      </c>
      <c r="D11" s="10" t="n">
        <v>0</v>
      </c>
      <c r="E11" s="8" t="n">
        <v>0</v>
      </c>
      <c r="F11" s="8" t="n">
        <v>0</v>
      </c>
      <c r="G11" s="58" t="s">
        <v>181</v>
      </c>
      <c r="H11" s="59" t="s">
        <v>174</v>
      </c>
    </row>
    <row r="12" customFormat="false" ht="21.75" hidden="false" customHeight="true" outlineLevel="0" collapsed="false">
      <c r="B12" s="46" t="s">
        <v>184</v>
      </c>
      <c r="C12" s="46"/>
      <c r="D12" s="46"/>
      <c r="E12" s="46"/>
      <c r="F12" s="47" t="n">
        <f aca="false">SUM(F6:F11)</f>
        <v>27800</v>
      </c>
      <c r="G12" s="31"/>
      <c r="H12" s="31"/>
    </row>
  </sheetData>
  <mergeCells count="3">
    <mergeCell ref="B2:H2"/>
    <mergeCell ref="B3:H3"/>
    <mergeCell ref="B12:E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2026-04-15T07:24:26Z</dcterms:created>
  <dc:creator>openpyxl</dc:creator>
  <dc:description/>
  <dc:language>en-US</dc:language>
  <cp:lastModifiedBy/>
  <dcterms:modified xsi:type="dcterms:W3CDTF">2026-04-15T07:24:27Z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