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tammdaten" sheetId="1" state="visible" r:id="rId2"/>
    <sheet name="Gesamtwirtschaftsplan" sheetId="2" state="visible" r:id="rId3"/>
    <sheet name="Einzelwirtschaftsplan" sheetId="3" state="visible" r:id="rId4"/>
    <sheet name="Kontrolle" sheetId="4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<sst xmlns="http://schemas.openxmlformats.org/spreadsheetml/2006/main" count="197" uniqueCount="138">
  <si>
    <t xml:space="preserve">WEG-Wirtschaftsplan – Stammdaten</t>
  </si>
  <si>
    <t xml:space="preserve">Grundlegende Angaben zur Wohnungseigentümergemeinschaft</t>
  </si>
  <si>
    <t xml:space="preserve">Gemeinschaft / Objekt:</t>
  </si>
  <si>
    <t xml:space="preserve">Musterstraße 1, 12345 Musterstadt</t>
  </si>
  <si>
    <t xml:space="preserve">Wirtschaftsjahr:</t>
  </si>
  <si>
    <t xml:space="preserve">Anzahl Einheiten (gesamt):</t>
  </si>
  <si>
    <t xml:space="preserve">MEA gesamt (Summe):</t>
  </si>
  <si>
    <t xml:space="preserve">Verwalter:</t>
  </si>
  <si>
    <t xml:space="preserve">Muster Hausverwaltung GmbH</t>
  </si>
  <si>
    <t xml:space="preserve">Erstellt am:</t>
  </si>
  <si>
    <t xml:space="preserve">01.01.2025</t>
  </si>
  <si>
    <t xml:space="preserve">Einheit Nr.</t>
  </si>
  <si>
    <t xml:space="preserve">Eigentümer</t>
  </si>
  <si>
    <t xml:space="preserve">MEA (Anteile)</t>
  </si>
  <si>
    <t xml:space="preserve">MEA in %</t>
  </si>
  <si>
    <t xml:space="preserve">Monatl. Hausgeld (Fixanteil)</t>
  </si>
  <si>
    <t xml:space="preserve">Jahresbetrag (Fixanteil)</t>
  </si>
  <si>
    <t xml:space="preserve">Eigentümer 1</t>
  </si>
  <si>
    <t xml:space="preserve">Eigentümer 2</t>
  </si>
  <si>
    <t xml:space="preserve">Eigentümer 3</t>
  </si>
  <si>
    <t xml:space="preserve">Eigentümer 4</t>
  </si>
  <si>
    <t xml:space="preserve">Eigentümer 5</t>
  </si>
  <si>
    <t xml:space="preserve">Eigentümer 6</t>
  </si>
  <si>
    <t xml:space="preserve">Eigentümer 7</t>
  </si>
  <si>
    <t xml:space="preserve">Eigentümer 8</t>
  </si>
  <si>
    <t xml:space="preserve">Eigentümer 9</t>
  </si>
  <si>
    <t xml:space="preserve">Eigentümer 10</t>
  </si>
  <si>
    <t xml:space="preserve">Summe / Gesamtgemeinschaft</t>
  </si>
  <si>
    <t xml:space="preserve">Hinweis: Blaue Zellen = Eingabefelder (manuelle Eingabe). Gelbe Zellen = Pflichtfelder / Annahmen. Schwarze Zellen = Formeln (nicht manuell ändern). Verbrauchsabhängige Kosten (z. B. Heizung) sind separat zu erfassen.</t>
  </si>
  <si>
    <t xml:space="preserve">WEG-Wirtschaftsplan – Gesamtwirtschaftsplan</t>
  </si>
  <si>
    <t xml:space="preserve">Alle Kostenpositionen der Gemeinschaft für das Planjahr  |  § 28 WEG</t>
  </si>
  <si>
    <t xml:space="preserve">Kostenposition</t>
  </si>
  <si>
    <t xml:space="preserve">Vorjahreswert (€)</t>
  </si>
  <si>
    <t xml:space="preserve">Planwert Wirtschaftsjahr (€)</t>
  </si>
  <si>
    <t xml:space="preserve">Verteilungsschlüssel</t>
  </si>
  <si>
    <t xml:space="preserve">Veränderung (€)</t>
  </si>
  <si>
    <t xml:space="preserve">Veränderung (%)</t>
  </si>
  <si>
    <t xml:space="preserve">Kommentar / Begründung</t>
  </si>
  <si>
    <t xml:space="preserve">BETRIEBSKOSTEN</t>
  </si>
  <si>
    <t xml:space="preserve">Allgemeinstrom</t>
  </si>
  <si>
    <t xml:space="preserve">MEA</t>
  </si>
  <si>
    <t xml:space="preserve">Leichte Erhöhung durch gestiegene Strompreise</t>
  </si>
  <si>
    <t xml:space="preserve">Gebäudeversicherung</t>
  </si>
  <si>
    <t xml:space="preserve">Prämienanpassung durch Versicherer</t>
  </si>
  <si>
    <t xml:space="preserve">Grundsteuer (Umlage)</t>
  </si>
  <si>
    <t xml:space="preserve">Anpassung laut Steuerbescheid</t>
  </si>
  <si>
    <t xml:space="preserve">Müllabfuhr / Entsorgung</t>
  </si>
  <si>
    <t xml:space="preserve">Gebührenerhöhung Gemeinde</t>
  </si>
  <si>
    <t xml:space="preserve">Hausmeisterdienst</t>
  </si>
  <si>
    <t xml:space="preserve">Unveränderter Jahresvertrag</t>
  </si>
  <si>
    <t xml:space="preserve">Gartenpflege</t>
  </si>
  <si>
    <t xml:space="preserve">Indexanpassung lt. Vertrag</t>
  </si>
  <si>
    <t xml:space="preserve">Treppenhausreinigung</t>
  </si>
  <si>
    <t xml:space="preserve">Winterdienst</t>
  </si>
  <si>
    <t xml:space="preserve">Kein Anstieg erwartet</t>
  </si>
  <si>
    <t xml:space="preserve">VERWALTUNGSKOSTEN</t>
  </si>
  <si>
    <t xml:space="preserve">Verwalterhonorar</t>
  </si>
  <si>
    <t xml:space="preserve">Einheit / MEA lt. Vereinbarung</t>
  </si>
  <si>
    <t xml:space="preserve">Anpassung lt. Verwaltervertrag</t>
  </si>
  <si>
    <t xml:space="preserve">Bankgebühren / Kontoführung</t>
  </si>
  <si>
    <t xml:space="preserve">Unverändert</t>
  </si>
  <si>
    <t xml:space="preserve">Rechtliche Beratung (Rückstellung)</t>
  </si>
  <si>
    <t xml:space="preserve">Erhöhung aufgrund aktueller Beschlusslage</t>
  </si>
  <si>
    <t xml:space="preserve">Buchführung / Abrechnung</t>
  </si>
  <si>
    <t xml:space="preserve">WARTUNG &amp; PRÜFUNG</t>
  </si>
  <si>
    <t xml:space="preserve">Aufzugswartung</t>
  </si>
  <si>
    <t xml:space="preserve">Unverändert lt. Wartungsvertrag</t>
  </si>
  <si>
    <t xml:space="preserve">Heizungsanlage Wartung</t>
  </si>
  <si>
    <t xml:space="preserve">Leichte Preisanpassung</t>
  </si>
  <si>
    <t xml:space="preserve">Brandschutz / Prüfungen</t>
  </si>
  <si>
    <t xml:space="preserve">Gesetzlich vorgeschrieben</t>
  </si>
  <si>
    <t xml:space="preserve">Sonstige Wartung</t>
  </si>
  <si>
    <t xml:space="preserve">Puffer für unplanmäßige Wartungen</t>
  </si>
  <si>
    <t xml:space="preserve">HEIZUNG &amp; WARMWASSER</t>
  </si>
  <si>
    <t xml:space="preserve">Heizkosten (Brennstoff/Gas)</t>
  </si>
  <si>
    <t xml:space="preserve">Verbrauch (HeizkostenV)</t>
  </si>
  <si>
    <t xml:space="preserve">Gestiegene Energiepreise; Abrechnung nach HeizkostenV</t>
  </si>
  <si>
    <t xml:space="preserve">Warmwasserkosten</t>
  </si>
  <si>
    <t xml:space="preserve">Anteilig nach Verbrauch</t>
  </si>
  <si>
    <t xml:space="preserve">ERHALTUNGSRÜCKLAGE</t>
  </si>
  <si>
    <t xml:space="preserve">Zuführung Erhaltungsrücklage</t>
  </si>
  <si>
    <t xml:space="preserve">Erhöhung zur langfristigen Absicherung gem. § 19 Abs. 2 Nr. 4 WEG</t>
  </si>
  <si>
    <t xml:space="preserve">Zwischensumme: Laufende Betriebskosten (nach MEA)</t>
  </si>
  <si>
    <t xml:space="preserve">Zwischensumme: Heizung &amp; Warmwasser (verbrauchsabhängig)</t>
  </si>
  <si>
    <t xml:space="preserve">Zwischensumme: Erhaltungsrücklage</t>
  </si>
  <si>
    <t xml:space="preserve">GESAMTBUDGET WIRTSCHAFTSJAHR</t>
  </si>
  <si>
    <t xml:space="preserve">Basis Hausgeld (MEA-Kosten + Rücklage, ohne Verbrauch)</t>
  </si>
  <si>
    <t xml:space="preserve">Legende: Gelbe Felder = Eingaben (blauer Text). Schwarze Felder = Formeln. Verbrauchsabhängige Positionen (HeizkostenV) sind separat abzurechnen und erscheinen nicht im Einzelwirtschaftsplan (Fixanteil).</t>
  </si>
  <si>
    <t xml:space="preserve">WEG-Wirtschaftsplan – Einzelwirtschaftsplan je Eigentümer</t>
  </si>
  <si>
    <t xml:space="preserve">Automatischer Anteil je Einheit – abgeleitet aus Gesamtwirtschaftsplan und Stammdaten</t>
  </si>
  <si>
    <t xml:space="preserve">Einheit Nr.:</t>
  </si>
  <si>
    <t xml:space="preserve">Eigentümer:</t>
  </si>
  <si>
    <t xml:space="preserve">MEA Eigentümer:</t>
  </si>
  <si>
    <t xml:space="preserve">MEA gesamt:</t>
  </si>
  <si>
    <t xml:space="preserve">MEA-Anteil:</t>
  </si>
  <si>
    <t xml:space="preserve">Nr.</t>
  </si>
  <si>
    <t xml:space="preserve">Jahresbudget Gesamt (€)</t>
  </si>
  <si>
    <t xml:space="preserve">Eigentümeranteil Jahr (€)</t>
  </si>
  <si>
    <t xml:space="preserve">Monatl. Vorschuss (€)</t>
  </si>
  <si>
    <t xml:space="preserve">MEA-Anteil (%)</t>
  </si>
  <si>
    <t xml:space="preserve">Hinweis</t>
  </si>
  <si>
    <t xml:space="preserve">Einheit/MEA lt. Vertrag</t>
  </si>
  <si>
    <t xml:space="preserve">Separate Abrechnung gemäß HeizkostenV</t>
  </si>
  <si>
    <t xml:space="preserve">Summe Fixanteile (MEA-verteilte Positionen)</t>
  </si>
  <si>
    <t xml:space="preserve">zzgl. verbrauchsabhängiger Kosten (Heizung/Warmwasser) – separat lt. HeizkostenV-Abrechnung</t>
  </si>
  <si>
    <t xml:space="preserve">MONATLICHES HAUSGELD (Fixanteil, ohne Verbrauch)</t>
  </si>
  <si>
    <t xml:space="preserve">Legende: Grüner Text = Link aus Stammdaten / Gesamtwirtschaftsplan.  Blaue Zellen = Eingabe (Einheit-Nr. in B4).  Schwarze Zellen = Formeln.  Alle Beträge gerundet auf Euro-Cent.  Verbrauchsabhängige Kosten (Heizung, Warmwasser) sind NICHT enthalten und werden separat nach HeizkostenV abgerechnet.</t>
  </si>
  <si>
    <t xml:space="preserve">WEG-Wirtschaftsplan – Kontrolle &amp; Plausibilität</t>
  </si>
  <si>
    <t xml:space="preserve">Abweichungen, Plausibilitätsprüfungen und Rundungsdifferenzen</t>
  </si>
  <si>
    <t xml:space="preserve">Prüfpunkt</t>
  </si>
  <si>
    <t xml:space="preserve">Wert</t>
  </si>
  <si>
    <t xml:space="preserve">Toleranz / Soll</t>
  </si>
  <si>
    <t xml:space="preserve">Status</t>
  </si>
  <si>
    <t xml:space="preserve">Summe MEA aller Eigentümer = MEA gesamt?</t>
  </si>
  <si>
    <t xml:space="preserve">Summe der MEA-Anteile muss der Gesamtsumme entsprechen</t>
  </si>
  <si>
    <t xml:space="preserve">Summe Hausgeld-Jahresbeiträge aller Eigentümer</t>
  </si>
  <si>
    <t xml:space="preserve">Sollte dem MEA+Rücklage-Budget entsprechen (Rundung max. ±1 €)</t>
  </si>
  <si>
    <t xml:space="preserve">Gesamtbudget Wirtschaftsjahr</t>
  </si>
  <si>
    <t xml:space="preserve">–</t>
  </si>
  <si>
    <t xml:space="preserve">Informationswert – kein Sollwert vorgegeben</t>
  </si>
  <si>
    <t xml:space="preserve">Anteil Erhaltungsrücklage an Gesamtbudget</t>
  </si>
  <si>
    <t xml:space="preserve">≥ 15 % empfohlen</t>
  </si>
  <si>
    <t xml:space="preserve">Empfehlung: mind. 15 % des Gesamtbudgets als Rücklage</t>
  </si>
  <si>
    <t xml:space="preserve">Anzahl Einheiten (Stammdaten)</t>
  </si>
  <si>
    <t xml:space="preserve">Anzahl befüllter Einheiten soll der Gesamtzahl entsprechen</t>
  </si>
  <si>
    <t xml:space="preserve">Checkliste: Typische Fehler in der WEG-Planung</t>
  </si>
  <si>
    <t xml:space="preserve">⚠  Wirtschaftsplan und Jahresabrechnung vermischen</t>
  </si>
  <si>
    <t xml:space="preserve">Wirtschaftsplan blickt VORWÄRTS (Planung), Jahresabrechnung RÜCKWÄRTS (Ist-Kosten). Niemals mischen.</t>
  </si>
  <si>
    <t xml:space="preserve">⚠  Nur mit Gesamtsumme arbeiten</t>
  </si>
  <si>
    <t xml:space="preserve">Jede Kostenposition einzeln ausweisen – Transparenz ist Beschlussvoraussetzung.</t>
  </si>
  <si>
    <t xml:space="preserve">⚠  Verteilungsschlüssel nicht dokumentieren</t>
  </si>
  <si>
    <t xml:space="preserve">Jede Position muss einen klar dokumentierten Schlüssel haben (MEA, Verbrauch, Sonderregel).</t>
  </si>
  <si>
    <t xml:space="preserve">⚠  Erhaltungsrücklage zu niedrig ansetzen</t>
  </si>
  <si>
    <t xml:space="preserve">Kurzfristig günstig, langfristig teuer. Mind. 15 % des Gesamtbudgets empfohlen.</t>
  </si>
  <si>
    <t xml:space="preserve">⚠  Starke Kostensteigerungen nicht kommentieren</t>
  </si>
  <si>
    <t xml:space="preserve">Kommentarspalte im Gesamtwirtschaftsplan pflegen – verhindert Anfechtungen in der Versammlung.</t>
  </si>
  <si>
    <t xml:space="preserve">⚠  Heizkosten ohne HeizkostenV abrechnen</t>
  </si>
  <si>
    <t xml:space="preserve">Mind. 50–70 % der Heizkosten müssen verbrauchsabhängig abgerechnet werden (§ 6 HeizkostenV).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</si>
</sst>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#,##0;\(#,##0\);\-"/>
    <numFmt numFmtId="166" formatCode="0.0%"/>
    <numFmt numFmtId="167" formatCode="#,##0&quot; €&quot;;\(#,##0&quot; €)&quot;;&quot;- €&quot;"/>
    <numFmt numFmtId="168" formatCode="0.00%"/>
    <numFmt numFmtId="169" formatCode="@"/>
  </numFmts>
  <fonts count="21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FFFFFF"/>
      <name val="Arial"/>
      <family val="0"/>
      <charset val="1"/>
    </font>
    <font>
      <sz val="9"/>
      <color rgb="FFFFFFFF"/>
      <name val="Arial"/>
      <family val="0"/>
      <charset val="1"/>
    </font>
    <font>
      <b val="true"/>
      <sz val="10"/>
      <color rgb="FF000000"/>
      <name val="Arial"/>
      <family val="0"/>
      <charset val="1"/>
    </font>
    <font>
      <sz val="10"/>
      <color rgb="FF0000FF"/>
      <name val="Arial"/>
      <family val="0"/>
      <charset val="1"/>
    </font>
    <font>
      <b val="true"/>
      <sz val="9"/>
      <color rgb="FFFFFFFF"/>
      <name val="Arial"/>
      <family val="0"/>
      <charset val="1"/>
    </font>
    <font>
      <sz val="10"/>
      <color rgb="FF000000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i val="true"/>
      <sz val="8"/>
      <color rgb="FF595959"/>
      <name val="Arial"/>
      <family val="0"/>
      <charset val="1"/>
    </font>
    <font>
      <b val="true"/>
      <sz val="9"/>
      <color rgb="FF2E5DA8"/>
      <name val="Arial"/>
      <family val="0"/>
      <charset val="1"/>
    </font>
    <font>
      <sz val="9"/>
      <color rgb="FF000000"/>
      <name val="Arial"/>
      <family val="0"/>
      <charset val="1"/>
    </font>
    <font>
      <sz val="8"/>
      <color rgb="FF595959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b val="true"/>
      <sz val="9"/>
      <color rgb="FF000000"/>
      <name val="Arial"/>
      <family val="0"/>
      <charset val="1"/>
    </font>
    <font>
      <sz val="10"/>
      <color rgb="FF008000"/>
      <name val="Arial"/>
      <family val="0"/>
      <charset val="1"/>
    </font>
    <font>
      <b val="true"/>
      <sz val="12"/>
      <color rgb="FFFFFFFF"/>
      <name val="Arial"/>
      <family val="0"/>
      <charset val="1"/>
    </font>
    <font>
      <sz val="10"/>
      <color rgb="FF595959"/>
      <name val="Arial"/>
      <family val="0"/>
      <charset val="1"/>
    </font>
    <font>
      <b val="true"/>
      <sz val="9"/>
      <color rgb="FFC00000"/>
      <name val="Arial"/>
      <family val="0"/>
      <charset val="1"/>
    </font>
  </fonts>
  <fills count="9">
    <fill>
      <patternFill patternType="none"/>
    </fill>
    <fill>
      <patternFill patternType="gray125"/>
    </fill>
    <fill>
      <patternFill patternType="solid">
        <fgColor rgb="FF1F3864"/>
        <bgColor rgb="FF333333"/>
      </patternFill>
    </fill>
    <fill>
      <patternFill patternType="solid">
        <fgColor rgb="FF2E5DA8"/>
        <bgColor rgb="FF2E75B6"/>
      </patternFill>
    </fill>
    <fill>
      <patternFill patternType="solid">
        <fgColor rgb="FFFFFF00"/>
        <bgColor rgb="FFFFFF00"/>
      </patternFill>
    </fill>
    <fill>
      <patternFill patternType="solid">
        <fgColor rgb="FFEBF3FB"/>
        <bgColor rgb="FFFFFFFF"/>
      </patternFill>
    </fill>
    <fill>
      <patternFill patternType="solid">
        <fgColor rgb="FFFFFFFF"/>
        <bgColor rgb="FFEBF3FB"/>
      </patternFill>
    </fill>
    <fill>
      <patternFill patternType="solid">
        <fgColor rgb="FF2E75B6"/>
        <bgColor rgb="FF2E5DA8"/>
      </patternFill>
    </fill>
    <fill>
      <patternFill patternType="solid">
        <fgColor rgb="FFD6E4F7"/>
        <bgColor rgb="FFEBF3FB"/>
      </patternFill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3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4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7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7" fillId="4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9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9" fillId="5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7" fillId="6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6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9" fillId="6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9" fillId="6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0" fillId="7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0" fillId="7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0" fillId="7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10" fillId="7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8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9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7" fontId="7" fillId="4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3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9" fillId="5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4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9" fillId="6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3" fillId="6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9" fillId="6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4" fillId="6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7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7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7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5" fillId="2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2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5" fillId="2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6" fillId="8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8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8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5" fontId="7" fillId="4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17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7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8" fontId="9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5" fontId="13" fillId="6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17" fillId="6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9" fillId="6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3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17" fillId="5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9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9" fillId="5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9" fontId="9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9" fillId="6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9" fontId="9" fillId="6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7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4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8" fillId="2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7" fontId="18" fillId="2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6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6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9" fillId="5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17" fillId="6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9" fillId="6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17" fillId="5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5" fillId="3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0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3" fillId="5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0" fillId="6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3" fillId="6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C0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EBF3FB"/>
      <rgbColor rgb="FF660066"/>
      <rgbColor rgb="FFFF8080"/>
      <rgbColor rgb="FF2E5DA8"/>
      <rgbColor rgb="FFD6E4F7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2E75B6"/>
      <rgbColor rgb="FF33CCCC"/>
      <rgbColor rgb="FF99CC00"/>
      <rgbColor rgb="FFFFCC00"/>
      <rgbColor rgb="FFFF9900"/>
      <rgbColor rgb="FFFF6600"/>
      <rgbColor rgb="FF595959"/>
      <rgbColor rgb="FF969696"/>
      <rgbColor rgb="FF1F3864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24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28"/>
    <col collapsed="false" customWidth="true" hidden="false" outlineLevel="0" max="2" min="2" style="0" width="22"/>
    <col collapsed="false" customWidth="true" hidden="false" outlineLevel="0" max="4" min="3" style="0" width="18"/>
    <col collapsed="false" customWidth="true" hidden="false" outlineLevel="0" max="6" min="5" style="0" width="26"/>
  </cols>
  <sheetData>
    <row r="1" customFormat="false" ht="36" hidden="false" customHeight="true" outlineLevel="0" collapsed="false">
      <c r="A1" s="1" t="s">
        <v>0</v>
      </c>
      <c r="B1" s="1"/>
      <c r="C1" s="1"/>
      <c r="D1" s="1"/>
      <c r="E1" s="1"/>
      <c r="F1" s="1"/>
    </row>
    <row r="2" customFormat="false" ht="18" hidden="false" customHeight="true" outlineLevel="0" collapsed="false">
      <c r="A2" s="2" t="s">
        <v>1</v>
      </c>
      <c r="B2" s="2"/>
      <c r="C2" s="2"/>
      <c r="D2" s="2"/>
      <c r="E2" s="2"/>
      <c r="F2" s="2"/>
    </row>
    <row r="4" customFormat="false" ht="19.5" hidden="false" customHeight="true" outlineLevel="0" collapsed="false">
      <c r="A4" s="3" t="s">
        <v>2</v>
      </c>
      <c r="B4" s="4" t="s">
        <v>3</v>
      </c>
      <c r="C4" s="4"/>
    </row>
    <row r="5" customFormat="false" ht="19.5" hidden="false" customHeight="true" outlineLevel="0" collapsed="false">
      <c r="A5" s="3" t="s">
        <v>4</v>
      </c>
      <c r="B5" s="4" t="n">
        <v>2025</v>
      </c>
      <c r="C5" s="4"/>
    </row>
    <row r="6" customFormat="false" ht="19.5" hidden="false" customHeight="true" outlineLevel="0" collapsed="false">
      <c r="A6" s="3" t="s">
        <v>5</v>
      </c>
      <c r="B6" s="4" t="n">
        <v>10</v>
      </c>
      <c r="C6" s="4"/>
    </row>
    <row r="7" customFormat="false" ht="19.5" hidden="false" customHeight="true" outlineLevel="0" collapsed="false">
      <c r="A7" s="3" t="s">
        <v>6</v>
      </c>
      <c r="B7" s="4" t="n">
        <v>1000</v>
      </c>
      <c r="C7" s="4"/>
    </row>
    <row r="8" customFormat="false" ht="19.5" hidden="false" customHeight="true" outlineLevel="0" collapsed="false">
      <c r="A8" s="3" t="s">
        <v>7</v>
      </c>
      <c r="B8" s="4" t="s">
        <v>8</v>
      </c>
      <c r="C8" s="4"/>
    </row>
    <row r="9" customFormat="false" ht="19.5" hidden="false" customHeight="true" outlineLevel="0" collapsed="false">
      <c r="A9" s="3" t="s">
        <v>9</v>
      </c>
      <c r="B9" s="4" t="s">
        <v>10</v>
      </c>
      <c r="C9" s="4"/>
    </row>
    <row r="11" customFormat="false" ht="27.75" hidden="false" customHeight="true" outlineLevel="0" collapsed="false">
      <c r="A11" s="5" t="s">
        <v>11</v>
      </c>
      <c r="B11" s="5" t="s">
        <v>12</v>
      </c>
      <c r="C11" s="5" t="s">
        <v>13</v>
      </c>
      <c r="D11" s="5" t="s">
        <v>14</v>
      </c>
      <c r="E11" s="5" t="s">
        <v>15</v>
      </c>
      <c r="F11" s="5" t="s">
        <v>16</v>
      </c>
    </row>
    <row r="12" customFormat="false" ht="18" hidden="false" customHeight="true" outlineLevel="0" collapsed="false">
      <c r="A12" s="6" t="n">
        <v>1</v>
      </c>
      <c r="B12" s="7" t="s">
        <v>17</v>
      </c>
      <c r="C12" s="8" t="n">
        <v>80</v>
      </c>
      <c r="D12" s="9" t="n">
        <f aca="false">C12/C$22</f>
        <v>0.08</v>
      </c>
      <c r="E12" s="10" t="n">
        <f aca="false">(Gesamtwirtschaftsplan!$C$35*C12/C$22)/12</f>
        <v>157.266666666667</v>
      </c>
      <c r="F12" s="10" t="n">
        <f aca="false">E12*12</f>
        <v>1887.2</v>
      </c>
    </row>
    <row r="13" customFormat="false" ht="18" hidden="false" customHeight="true" outlineLevel="0" collapsed="false">
      <c r="A13" s="11" t="n">
        <v>2</v>
      </c>
      <c r="B13" s="12" t="s">
        <v>18</v>
      </c>
      <c r="C13" s="8" t="n">
        <v>120</v>
      </c>
      <c r="D13" s="13" t="n">
        <f aca="false">C13/C$22</f>
        <v>0.12</v>
      </c>
      <c r="E13" s="14" t="n">
        <f aca="false">(Gesamtwirtschaftsplan!$C$35*C13/C$22)/12</f>
        <v>235.9</v>
      </c>
      <c r="F13" s="14" t="n">
        <f aca="false">E13*12</f>
        <v>2830.8</v>
      </c>
    </row>
    <row r="14" customFormat="false" ht="18" hidden="false" customHeight="true" outlineLevel="0" collapsed="false">
      <c r="A14" s="6" t="n">
        <v>3</v>
      </c>
      <c r="B14" s="7" t="s">
        <v>19</v>
      </c>
      <c r="C14" s="8" t="n">
        <v>100</v>
      </c>
      <c r="D14" s="9" t="n">
        <f aca="false">C14/C$22</f>
        <v>0.1</v>
      </c>
      <c r="E14" s="10" t="n">
        <f aca="false">(Gesamtwirtschaftsplan!$C$35*C14/C$22)/12</f>
        <v>196.583333333333</v>
      </c>
      <c r="F14" s="10" t="n">
        <f aca="false">E14*12</f>
        <v>2359</v>
      </c>
    </row>
    <row r="15" customFormat="false" ht="18" hidden="false" customHeight="true" outlineLevel="0" collapsed="false">
      <c r="A15" s="11" t="n">
        <v>4</v>
      </c>
      <c r="B15" s="12" t="s">
        <v>20</v>
      </c>
      <c r="C15" s="8" t="n">
        <v>90</v>
      </c>
      <c r="D15" s="13" t="n">
        <f aca="false">C15/C$22</f>
        <v>0.09</v>
      </c>
      <c r="E15" s="14" t="n">
        <f aca="false">(Gesamtwirtschaftsplan!$C$35*C15/C$22)/12</f>
        <v>176.925</v>
      </c>
      <c r="F15" s="14" t="n">
        <f aca="false">E15*12</f>
        <v>2123.1</v>
      </c>
    </row>
    <row r="16" customFormat="false" ht="18" hidden="false" customHeight="true" outlineLevel="0" collapsed="false">
      <c r="A16" s="6" t="n">
        <v>5</v>
      </c>
      <c r="B16" s="7" t="s">
        <v>21</v>
      </c>
      <c r="C16" s="8" t="n">
        <v>110</v>
      </c>
      <c r="D16" s="9" t="n">
        <f aca="false">C16/C$22</f>
        <v>0.11</v>
      </c>
      <c r="E16" s="10" t="n">
        <f aca="false">(Gesamtwirtschaftsplan!$C$35*C16/C$22)/12</f>
        <v>216.241666666667</v>
      </c>
      <c r="F16" s="10" t="n">
        <f aca="false">E16*12</f>
        <v>2594.9</v>
      </c>
    </row>
    <row r="17" customFormat="false" ht="18" hidden="false" customHeight="true" outlineLevel="0" collapsed="false">
      <c r="A17" s="11" t="n">
        <v>6</v>
      </c>
      <c r="B17" s="12" t="s">
        <v>22</v>
      </c>
      <c r="C17" s="8" t="n">
        <v>95</v>
      </c>
      <c r="D17" s="13" t="n">
        <f aca="false">C17/C$22</f>
        <v>0.095</v>
      </c>
      <c r="E17" s="14" t="n">
        <f aca="false">(Gesamtwirtschaftsplan!$C$35*C17/C$22)/12</f>
        <v>186.754166666667</v>
      </c>
      <c r="F17" s="14" t="n">
        <f aca="false">E17*12</f>
        <v>2241.05</v>
      </c>
    </row>
    <row r="18" customFormat="false" ht="18" hidden="false" customHeight="true" outlineLevel="0" collapsed="false">
      <c r="A18" s="6" t="n">
        <v>7</v>
      </c>
      <c r="B18" s="7" t="s">
        <v>23</v>
      </c>
      <c r="C18" s="8" t="n">
        <v>105</v>
      </c>
      <c r="D18" s="9" t="n">
        <f aca="false">C18/C$22</f>
        <v>0.105</v>
      </c>
      <c r="E18" s="10" t="n">
        <f aca="false">(Gesamtwirtschaftsplan!$C$35*C18/C$22)/12</f>
        <v>206.4125</v>
      </c>
      <c r="F18" s="10" t="n">
        <f aca="false">E18*12</f>
        <v>2476.95</v>
      </c>
    </row>
    <row r="19" customFormat="false" ht="18" hidden="false" customHeight="true" outlineLevel="0" collapsed="false">
      <c r="A19" s="11" t="n">
        <v>8</v>
      </c>
      <c r="B19" s="12" t="s">
        <v>24</v>
      </c>
      <c r="C19" s="8" t="n">
        <v>85</v>
      </c>
      <c r="D19" s="13" t="n">
        <f aca="false">C19/C$22</f>
        <v>0.085</v>
      </c>
      <c r="E19" s="14" t="n">
        <f aca="false">(Gesamtwirtschaftsplan!$C$35*C19/C$22)/12</f>
        <v>167.095833333333</v>
      </c>
      <c r="F19" s="14" t="n">
        <f aca="false">E19*12</f>
        <v>2005.15</v>
      </c>
    </row>
    <row r="20" customFormat="false" ht="18" hidden="false" customHeight="true" outlineLevel="0" collapsed="false">
      <c r="A20" s="6" t="n">
        <v>9</v>
      </c>
      <c r="B20" s="7" t="s">
        <v>25</v>
      </c>
      <c r="C20" s="8" t="n">
        <v>115</v>
      </c>
      <c r="D20" s="9" t="n">
        <f aca="false">C20/C$22</f>
        <v>0.115</v>
      </c>
      <c r="E20" s="10" t="n">
        <f aca="false">(Gesamtwirtschaftsplan!$C$35*C20/C$22)/12</f>
        <v>226.070833333333</v>
      </c>
      <c r="F20" s="10" t="n">
        <f aca="false">E20*12</f>
        <v>2712.85</v>
      </c>
    </row>
    <row r="21" customFormat="false" ht="18" hidden="false" customHeight="true" outlineLevel="0" collapsed="false">
      <c r="A21" s="11" t="n">
        <v>10</v>
      </c>
      <c r="B21" s="12" t="s">
        <v>26</v>
      </c>
      <c r="C21" s="8" t="n">
        <v>100</v>
      </c>
      <c r="D21" s="13" t="n">
        <f aca="false">C21/C$22</f>
        <v>0.1</v>
      </c>
      <c r="E21" s="14" t="n">
        <f aca="false">(Gesamtwirtschaftsplan!$C$35*C21/C$22)/12</f>
        <v>196.583333333333</v>
      </c>
      <c r="F21" s="14" t="n">
        <f aca="false">E21*12</f>
        <v>2359</v>
      </c>
    </row>
    <row r="22" customFormat="false" ht="21.75" hidden="false" customHeight="true" outlineLevel="0" collapsed="false">
      <c r="A22" s="15" t="s">
        <v>27</v>
      </c>
      <c r="B22" s="15"/>
      <c r="C22" s="16" t="n">
        <f aca="false">SUM(C12:C21)</f>
        <v>1000</v>
      </c>
      <c r="D22" s="17" t="n">
        <f aca="false">SUM(D12:D21)</f>
        <v>1</v>
      </c>
      <c r="E22" s="18" t="n">
        <f aca="false">SUM(E12:E21)</f>
        <v>1965.83333333333</v>
      </c>
      <c r="F22" s="18" t="n">
        <f aca="false">SUM(F12:F21)</f>
        <v>23590</v>
      </c>
    </row>
    <row r="24" customFormat="false" ht="30" hidden="false" customHeight="true" outlineLevel="0" collapsed="false">
      <c r="A24" s="19" t="s">
        <v>28</v>
      </c>
      <c r="B24" s="19"/>
      <c r="C24" s="19"/>
      <c r="D24" s="19"/>
      <c r="E24" s="19"/>
      <c r="F24" s="19"/>
    </row>
  </sheetData>
  <mergeCells count="10">
    <mergeCell ref="A1:F1"/>
    <mergeCell ref="A2:F2"/>
    <mergeCell ref="B4:C4"/>
    <mergeCell ref="B5:C5"/>
    <mergeCell ref="B6:C6"/>
    <mergeCell ref="B7:C7"/>
    <mergeCell ref="B8:C8"/>
    <mergeCell ref="B9:C9"/>
    <mergeCell ref="A22:B22"/>
    <mergeCell ref="A24:F24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37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28"/>
    <col collapsed="false" customWidth="true" hidden="false" outlineLevel="0" max="2" min="2" style="0" width="30"/>
    <col collapsed="false" customWidth="true" hidden="false" outlineLevel="0" max="6" min="3" style="0" width="18"/>
    <col collapsed="false" customWidth="true" hidden="false" outlineLevel="0" max="7" min="7" style="0" width="36"/>
  </cols>
  <sheetData>
    <row r="1" customFormat="false" ht="36" hidden="false" customHeight="true" outlineLevel="0" collapsed="false">
      <c r="A1" s="1" t="s">
        <v>29</v>
      </c>
      <c r="B1" s="1"/>
      <c r="C1" s="1"/>
      <c r="D1" s="1"/>
      <c r="E1" s="1"/>
      <c r="F1" s="1"/>
      <c r="G1" s="1"/>
    </row>
    <row r="2" customFormat="false" ht="18" hidden="false" customHeight="true" outlineLevel="0" collapsed="false">
      <c r="A2" s="2" t="s">
        <v>30</v>
      </c>
      <c r="B2" s="2"/>
      <c r="C2" s="2"/>
      <c r="D2" s="2"/>
      <c r="E2" s="2"/>
      <c r="F2" s="2"/>
      <c r="G2" s="2"/>
    </row>
    <row r="4" customFormat="false" ht="42" hidden="false" customHeight="true" outlineLevel="0" collapsed="false">
      <c r="A4" s="5" t="s">
        <v>31</v>
      </c>
      <c r="B4" s="5" t="s">
        <v>32</v>
      </c>
      <c r="C4" s="5" t="s">
        <v>33</v>
      </c>
      <c r="D4" s="5" t="s">
        <v>34</v>
      </c>
      <c r="E4" s="5" t="s">
        <v>35</v>
      </c>
      <c r="F4" s="5" t="s">
        <v>36</v>
      </c>
      <c r="G4" s="5" t="s">
        <v>37</v>
      </c>
    </row>
    <row r="5" customFormat="false" ht="19.5" hidden="false" customHeight="true" outlineLevel="0" collapsed="false">
      <c r="A5" s="20" t="s">
        <v>38</v>
      </c>
      <c r="B5" s="20"/>
      <c r="C5" s="20"/>
      <c r="D5" s="20"/>
      <c r="E5" s="20"/>
      <c r="F5" s="20"/>
      <c r="G5" s="20"/>
    </row>
    <row r="6" customFormat="false" ht="19.5" hidden="false" customHeight="true" outlineLevel="0" collapsed="false">
      <c r="A6" s="21" t="s">
        <v>39</v>
      </c>
      <c r="B6" s="22" t="n">
        <v>1100</v>
      </c>
      <c r="C6" s="22" t="n">
        <v>1200</v>
      </c>
      <c r="D6" s="23" t="s">
        <v>40</v>
      </c>
      <c r="E6" s="10" t="n">
        <f aca="false">C6-B6</f>
        <v>100</v>
      </c>
      <c r="F6" s="24" t="n">
        <f aca="false">IF(B6&lt;&gt;0,(C6-B6)/B6,"")</f>
        <v>0.0909090909090909</v>
      </c>
      <c r="G6" s="25" t="s">
        <v>41</v>
      </c>
    </row>
    <row r="7" customFormat="false" ht="19.5" hidden="false" customHeight="true" outlineLevel="0" collapsed="false">
      <c r="A7" s="26" t="s">
        <v>42</v>
      </c>
      <c r="B7" s="22" t="n">
        <v>2200</v>
      </c>
      <c r="C7" s="22" t="n">
        <v>2400</v>
      </c>
      <c r="D7" s="27" t="s">
        <v>40</v>
      </c>
      <c r="E7" s="14" t="n">
        <f aca="false">C7-B7</f>
        <v>200</v>
      </c>
      <c r="F7" s="28" t="n">
        <f aca="false">IF(B7&lt;&gt;0,(C7-B7)/B7,"")</f>
        <v>0.0909090909090909</v>
      </c>
      <c r="G7" s="29" t="s">
        <v>43</v>
      </c>
    </row>
    <row r="8" customFormat="false" ht="19.5" hidden="false" customHeight="true" outlineLevel="0" collapsed="false">
      <c r="A8" s="21" t="s">
        <v>44</v>
      </c>
      <c r="B8" s="22" t="n">
        <v>800</v>
      </c>
      <c r="C8" s="22" t="n">
        <v>850</v>
      </c>
      <c r="D8" s="23" t="s">
        <v>40</v>
      </c>
      <c r="E8" s="10" t="n">
        <f aca="false">C8-B8</f>
        <v>50</v>
      </c>
      <c r="F8" s="24" t="n">
        <f aca="false">IF(B8&lt;&gt;0,(C8-B8)/B8,"")</f>
        <v>0.0625</v>
      </c>
      <c r="G8" s="25" t="s">
        <v>45</v>
      </c>
    </row>
    <row r="9" customFormat="false" ht="19.5" hidden="false" customHeight="true" outlineLevel="0" collapsed="false">
      <c r="A9" s="26" t="s">
        <v>46</v>
      </c>
      <c r="B9" s="22" t="n">
        <v>600</v>
      </c>
      <c r="C9" s="22" t="n">
        <v>650</v>
      </c>
      <c r="D9" s="27" t="s">
        <v>40</v>
      </c>
      <c r="E9" s="14" t="n">
        <f aca="false">C9-B9</f>
        <v>50</v>
      </c>
      <c r="F9" s="28" t="n">
        <f aca="false">IF(B9&lt;&gt;0,(C9-B9)/B9,"")</f>
        <v>0.0833333333333333</v>
      </c>
      <c r="G9" s="29" t="s">
        <v>47</v>
      </c>
    </row>
    <row r="10" customFormat="false" ht="19.5" hidden="false" customHeight="true" outlineLevel="0" collapsed="false">
      <c r="A10" s="21" t="s">
        <v>48</v>
      </c>
      <c r="B10" s="22" t="n">
        <v>3600</v>
      </c>
      <c r="C10" s="22" t="n">
        <v>3600</v>
      </c>
      <c r="D10" s="23" t="s">
        <v>40</v>
      </c>
      <c r="E10" s="10" t="n">
        <f aca="false">C10-B10</f>
        <v>0</v>
      </c>
      <c r="F10" s="24" t="n">
        <f aca="false">IF(B10&lt;&gt;0,(C10-B10)/B10,"")</f>
        <v>0</v>
      </c>
      <c r="G10" s="25" t="s">
        <v>49</v>
      </c>
    </row>
    <row r="11" customFormat="false" ht="19.5" hidden="false" customHeight="true" outlineLevel="0" collapsed="false">
      <c r="A11" s="26" t="s">
        <v>50</v>
      </c>
      <c r="B11" s="22" t="n">
        <v>900</v>
      </c>
      <c r="C11" s="22" t="n">
        <v>960</v>
      </c>
      <c r="D11" s="27" t="s">
        <v>40</v>
      </c>
      <c r="E11" s="14" t="n">
        <f aca="false">C11-B11</f>
        <v>60</v>
      </c>
      <c r="F11" s="28" t="n">
        <f aca="false">IF(B11&lt;&gt;0,(C11-B11)/B11,"")</f>
        <v>0.0666666666666667</v>
      </c>
      <c r="G11" s="29" t="s">
        <v>51</v>
      </c>
    </row>
    <row r="12" customFormat="false" ht="19.5" hidden="false" customHeight="true" outlineLevel="0" collapsed="false">
      <c r="A12" s="21" t="s">
        <v>52</v>
      </c>
      <c r="B12" s="22" t="n">
        <v>1200</v>
      </c>
      <c r="C12" s="22" t="n">
        <v>1260</v>
      </c>
      <c r="D12" s="23" t="s">
        <v>40</v>
      </c>
      <c r="E12" s="10" t="n">
        <f aca="false">C12-B12</f>
        <v>60</v>
      </c>
      <c r="F12" s="24" t="n">
        <f aca="false">IF(B12&lt;&gt;0,(C12-B12)/B12,"")</f>
        <v>0.05</v>
      </c>
      <c r="G12" s="25" t="s">
        <v>51</v>
      </c>
    </row>
    <row r="13" customFormat="false" ht="19.5" hidden="false" customHeight="true" outlineLevel="0" collapsed="false">
      <c r="A13" s="26" t="s">
        <v>53</v>
      </c>
      <c r="B13" s="22" t="n">
        <v>500</v>
      </c>
      <c r="C13" s="22" t="n">
        <v>500</v>
      </c>
      <c r="D13" s="27" t="s">
        <v>40</v>
      </c>
      <c r="E13" s="14" t="n">
        <f aca="false">C13-B13</f>
        <v>0</v>
      </c>
      <c r="F13" s="28" t="n">
        <f aca="false">IF(B13&lt;&gt;0,(C13-B13)/B13,"")</f>
        <v>0</v>
      </c>
      <c r="G13" s="29" t="s">
        <v>54</v>
      </c>
    </row>
    <row r="14" customFormat="false" ht="19.5" hidden="false" customHeight="true" outlineLevel="0" collapsed="false">
      <c r="A14" s="20" t="s">
        <v>55</v>
      </c>
      <c r="B14" s="20"/>
      <c r="C14" s="20"/>
      <c r="D14" s="20"/>
      <c r="E14" s="20"/>
      <c r="F14" s="20"/>
      <c r="G14" s="20"/>
    </row>
    <row r="15" customFormat="false" ht="19.5" hidden="false" customHeight="true" outlineLevel="0" collapsed="false">
      <c r="A15" s="26" t="s">
        <v>56</v>
      </c>
      <c r="B15" s="22" t="n">
        <v>2800</v>
      </c>
      <c r="C15" s="22" t="n">
        <v>3000</v>
      </c>
      <c r="D15" s="27" t="s">
        <v>57</v>
      </c>
      <c r="E15" s="14" t="n">
        <f aca="false">C15-B15</f>
        <v>200</v>
      </c>
      <c r="F15" s="28" t="n">
        <f aca="false">IF(B15&lt;&gt;0,(C15-B15)/B15,"")</f>
        <v>0.0714285714285714</v>
      </c>
      <c r="G15" s="29" t="s">
        <v>58</v>
      </c>
    </row>
    <row r="16" customFormat="false" ht="19.5" hidden="false" customHeight="true" outlineLevel="0" collapsed="false">
      <c r="A16" s="21" t="s">
        <v>59</v>
      </c>
      <c r="B16" s="22" t="n">
        <v>120</v>
      </c>
      <c r="C16" s="22" t="n">
        <v>120</v>
      </c>
      <c r="D16" s="23" t="s">
        <v>40</v>
      </c>
      <c r="E16" s="10" t="n">
        <f aca="false">C16-B16</f>
        <v>0</v>
      </c>
      <c r="F16" s="24" t="n">
        <f aca="false">IF(B16&lt;&gt;0,(C16-B16)/B16,"")</f>
        <v>0</v>
      </c>
      <c r="G16" s="25" t="s">
        <v>60</v>
      </c>
    </row>
    <row r="17" customFormat="false" ht="19.5" hidden="false" customHeight="true" outlineLevel="0" collapsed="false">
      <c r="A17" s="26" t="s">
        <v>61</v>
      </c>
      <c r="B17" s="22" t="n">
        <v>300</v>
      </c>
      <c r="C17" s="22" t="n">
        <v>400</v>
      </c>
      <c r="D17" s="27" t="s">
        <v>40</v>
      </c>
      <c r="E17" s="14" t="n">
        <f aca="false">C17-B17</f>
        <v>100</v>
      </c>
      <c r="F17" s="28" t="n">
        <f aca="false">IF(B17&lt;&gt;0,(C17-B17)/B17,"")</f>
        <v>0.333333333333333</v>
      </c>
      <c r="G17" s="29" t="s">
        <v>62</v>
      </c>
    </row>
    <row r="18" customFormat="false" ht="19.5" hidden="false" customHeight="true" outlineLevel="0" collapsed="false">
      <c r="A18" s="21" t="s">
        <v>63</v>
      </c>
      <c r="B18" s="22" t="n">
        <v>600</v>
      </c>
      <c r="C18" s="22" t="n">
        <v>600</v>
      </c>
      <c r="D18" s="23" t="s">
        <v>40</v>
      </c>
      <c r="E18" s="10" t="n">
        <f aca="false">C18-B18</f>
        <v>0</v>
      </c>
      <c r="F18" s="24" t="n">
        <f aca="false">IF(B18&lt;&gt;0,(C18-B18)/B18,"")</f>
        <v>0</v>
      </c>
      <c r="G18" s="25" t="s">
        <v>60</v>
      </c>
    </row>
    <row r="19" customFormat="false" ht="19.5" hidden="false" customHeight="true" outlineLevel="0" collapsed="false">
      <c r="A19" s="20" t="s">
        <v>64</v>
      </c>
      <c r="B19" s="20"/>
      <c r="C19" s="20"/>
      <c r="D19" s="20"/>
      <c r="E19" s="20"/>
      <c r="F19" s="20"/>
      <c r="G19" s="20"/>
    </row>
    <row r="20" customFormat="false" ht="19.5" hidden="false" customHeight="true" outlineLevel="0" collapsed="false">
      <c r="A20" s="21" t="s">
        <v>65</v>
      </c>
      <c r="B20" s="22" t="n">
        <v>1800</v>
      </c>
      <c r="C20" s="22" t="n">
        <v>1800</v>
      </c>
      <c r="D20" s="23" t="s">
        <v>40</v>
      </c>
      <c r="E20" s="10" t="n">
        <f aca="false">C20-B20</f>
        <v>0</v>
      </c>
      <c r="F20" s="24" t="n">
        <f aca="false">IF(B20&lt;&gt;0,(C20-B20)/B20,"")</f>
        <v>0</v>
      </c>
      <c r="G20" s="25" t="s">
        <v>66</v>
      </c>
    </row>
    <row r="21" customFormat="false" ht="19.5" hidden="false" customHeight="true" outlineLevel="0" collapsed="false">
      <c r="A21" s="26" t="s">
        <v>67</v>
      </c>
      <c r="B21" s="22" t="n">
        <v>600</v>
      </c>
      <c r="C21" s="22" t="n">
        <v>650</v>
      </c>
      <c r="D21" s="27" t="s">
        <v>40</v>
      </c>
      <c r="E21" s="14" t="n">
        <f aca="false">C21-B21</f>
        <v>50</v>
      </c>
      <c r="F21" s="28" t="n">
        <f aca="false">IF(B21&lt;&gt;0,(C21-B21)/B21,"")</f>
        <v>0.0833333333333333</v>
      </c>
      <c r="G21" s="29" t="s">
        <v>68</v>
      </c>
    </row>
    <row r="22" customFormat="false" ht="19.5" hidden="false" customHeight="true" outlineLevel="0" collapsed="false">
      <c r="A22" s="21" t="s">
        <v>69</v>
      </c>
      <c r="B22" s="22" t="n">
        <v>400</v>
      </c>
      <c r="C22" s="22" t="n">
        <v>400</v>
      </c>
      <c r="D22" s="23" t="s">
        <v>40</v>
      </c>
      <c r="E22" s="10" t="n">
        <f aca="false">C22-B22</f>
        <v>0</v>
      </c>
      <c r="F22" s="24" t="n">
        <f aca="false">IF(B22&lt;&gt;0,(C22-B22)/B22,"")</f>
        <v>0</v>
      </c>
      <c r="G22" s="25" t="s">
        <v>70</v>
      </c>
    </row>
    <row r="23" customFormat="false" ht="19.5" hidden="false" customHeight="true" outlineLevel="0" collapsed="false">
      <c r="A23" s="26" t="s">
        <v>71</v>
      </c>
      <c r="B23" s="22" t="n">
        <v>400</v>
      </c>
      <c r="C23" s="22" t="n">
        <v>400</v>
      </c>
      <c r="D23" s="27" t="s">
        <v>40</v>
      </c>
      <c r="E23" s="14" t="n">
        <f aca="false">C23-B23</f>
        <v>0</v>
      </c>
      <c r="F23" s="28" t="n">
        <f aca="false">IF(B23&lt;&gt;0,(C23-B23)/B23,"")</f>
        <v>0</v>
      </c>
      <c r="G23" s="29" t="s">
        <v>72</v>
      </c>
    </row>
    <row r="24" customFormat="false" ht="19.5" hidden="false" customHeight="true" outlineLevel="0" collapsed="false">
      <c r="A24" s="20" t="s">
        <v>73</v>
      </c>
      <c r="B24" s="20"/>
      <c r="C24" s="20"/>
      <c r="D24" s="20"/>
      <c r="E24" s="20"/>
      <c r="F24" s="20"/>
      <c r="G24" s="20"/>
    </row>
    <row r="25" customFormat="false" ht="19.5" hidden="false" customHeight="true" outlineLevel="0" collapsed="false">
      <c r="A25" s="26" t="s">
        <v>74</v>
      </c>
      <c r="B25" s="22" t="n">
        <v>5000</v>
      </c>
      <c r="C25" s="22" t="n">
        <v>6000</v>
      </c>
      <c r="D25" s="27" t="s">
        <v>75</v>
      </c>
      <c r="E25" s="14" t="n">
        <f aca="false">C25-B25</f>
        <v>1000</v>
      </c>
      <c r="F25" s="28" t="n">
        <f aca="false">IF(B25&lt;&gt;0,(C25-B25)/B25,"")</f>
        <v>0.2</v>
      </c>
      <c r="G25" s="29" t="s">
        <v>76</v>
      </c>
    </row>
    <row r="26" customFormat="false" ht="19.5" hidden="false" customHeight="true" outlineLevel="0" collapsed="false">
      <c r="A26" s="21" t="s">
        <v>77</v>
      </c>
      <c r="B26" s="22" t="n">
        <v>800</v>
      </c>
      <c r="C26" s="22" t="n">
        <v>900</v>
      </c>
      <c r="D26" s="23" t="s">
        <v>75</v>
      </c>
      <c r="E26" s="10" t="n">
        <f aca="false">C26-B26</f>
        <v>100</v>
      </c>
      <c r="F26" s="24" t="n">
        <f aca="false">IF(B26&lt;&gt;0,(C26-B26)/B26,"")</f>
        <v>0.125</v>
      </c>
      <c r="G26" s="25" t="s">
        <v>78</v>
      </c>
    </row>
    <row r="27" customFormat="false" ht="19.5" hidden="false" customHeight="true" outlineLevel="0" collapsed="false">
      <c r="A27" s="20" t="s">
        <v>79</v>
      </c>
      <c r="B27" s="20"/>
      <c r="C27" s="20"/>
      <c r="D27" s="20"/>
      <c r="E27" s="20"/>
      <c r="F27" s="20"/>
      <c r="G27" s="20"/>
    </row>
    <row r="28" customFormat="false" ht="19.5" hidden="false" customHeight="true" outlineLevel="0" collapsed="false">
      <c r="A28" s="21" t="s">
        <v>80</v>
      </c>
      <c r="B28" s="22" t="n">
        <v>4000</v>
      </c>
      <c r="C28" s="22" t="n">
        <v>4800</v>
      </c>
      <c r="D28" s="23" t="s">
        <v>40</v>
      </c>
      <c r="E28" s="10" t="n">
        <f aca="false">C28-B28</f>
        <v>800</v>
      </c>
      <c r="F28" s="24" t="n">
        <f aca="false">IF(B28&lt;&gt;0,(C28-B28)/B28,"")</f>
        <v>0.2</v>
      </c>
      <c r="G28" s="25" t="s">
        <v>81</v>
      </c>
    </row>
    <row r="30" customFormat="false" ht="21.75" hidden="false" customHeight="true" outlineLevel="0" collapsed="false">
      <c r="A30" s="30" t="s">
        <v>82</v>
      </c>
      <c r="B30" s="31"/>
      <c r="C30" s="32" t="n">
        <f aca="false">C6+C7+C8+C9+C10+C11+C12+C13+C15+C16+C17+C18+C20+C21+C22+C23+C28</f>
        <v>23590</v>
      </c>
      <c r="D30" s="31"/>
      <c r="E30" s="31"/>
      <c r="F30" s="31"/>
      <c r="G30" s="31"/>
    </row>
    <row r="31" customFormat="false" ht="21.75" hidden="false" customHeight="true" outlineLevel="0" collapsed="false">
      <c r="A31" s="30" t="s">
        <v>83</v>
      </c>
      <c r="B31" s="31"/>
      <c r="C31" s="32" t="n">
        <f aca="false">C25+C26</f>
        <v>6900</v>
      </c>
      <c r="D31" s="31"/>
      <c r="E31" s="31"/>
      <c r="F31" s="31"/>
      <c r="G31" s="31"/>
    </row>
    <row r="32" customFormat="false" ht="21.75" hidden="false" customHeight="true" outlineLevel="0" collapsed="false">
      <c r="A32" s="30" t="s">
        <v>84</v>
      </c>
      <c r="B32" s="31"/>
      <c r="C32" s="32" t="n">
        <v>0</v>
      </c>
      <c r="D32" s="31"/>
      <c r="E32" s="31"/>
      <c r="F32" s="31"/>
      <c r="G32" s="31"/>
    </row>
    <row r="33" customFormat="false" ht="25.5" hidden="false" customHeight="true" outlineLevel="0" collapsed="false">
      <c r="A33" s="33" t="s">
        <v>85</v>
      </c>
      <c r="B33" s="34"/>
      <c r="C33" s="35" t="n">
        <f aca="false">C30+C31+C32</f>
        <v>30490</v>
      </c>
      <c r="D33" s="34"/>
      <c r="E33" s="34"/>
      <c r="F33" s="34"/>
      <c r="G33" s="34"/>
    </row>
    <row r="35" customFormat="false" ht="19.5" hidden="false" customHeight="true" outlineLevel="0" collapsed="false">
      <c r="A35" s="36" t="s">
        <v>86</v>
      </c>
      <c r="B35" s="37"/>
      <c r="C35" s="38" t="n">
        <f aca="false">C30+C32</f>
        <v>23590</v>
      </c>
      <c r="D35" s="37"/>
      <c r="E35" s="37"/>
      <c r="F35" s="37"/>
      <c r="G35" s="37"/>
    </row>
    <row r="37" customFormat="false" ht="30" hidden="false" customHeight="true" outlineLevel="0" collapsed="false">
      <c r="A37" s="19" t="s">
        <v>87</v>
      </c>
      <c r="B37" s="19"/>
      <c r="C37" s="19"/>
      <c r="D37" s="19"/>
      <c r="E37" s="19"/>
      <c r="F37" s="19"/>
      <c r="G37" s="19"/>
    </row>
  </sheetData>
  <mergeCells count="8">
    <mergeCell ref="A1:G1"/>
    <mergeCell ref="A2:G2"/>
    <mergeCell ref="A5:G5"/>
    <mergeCell ref="A14:G14"/>
    <mergeCell ref="A19:G19"/>
    <mergeCell ref="A24:G24"/>
    <mergeCell ref="A27:G27"/>
    <mergeCell ref="A37:G37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3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6"/>
    <col collapsed="false" customWidth="true" hidden="false" outlineLevel="0" max="2" min="2" style="0" width="26"/>
    <col collapsed="false" customWidth="true" hidden="false" outlineLevel="0" max="3" min="3" style="0" width="22"/>
    <col collapsed="false" customWidth="true" hidden="false" outlineLevel="0" max="7" min="4" style="0" width="18"/>
    <col collapsed="false" customWidth="true" hidden="false" outlineLevel="0" max="8" min="8" style="0" width="32"/>
  </cols>
  <sheetData>
    <row r="1" customFormat="false" ht="36" hidden="false" customHeight="true" outlineLevel="0" collapsed="false">
      <c r="A1" s="1" t="s">
        <v>88</v>
      </c>
      <c r="B1" s="1"/>
      <c r="C1" s="1"/>
      <c r="D1" s="1"/>
      <c r="E1" s="1"/>
      <c r="F1" s="1"/>
      <c r="G1" s="1"/>
      <c r="H1" s="1"/>
    </row>
    <row r="2" customFormat="false" ht="18" hidden="false" customHeight="true" outlineLevel="0" collapsed="false">
      <c r="A2" s="2" t="s">
        <v>89</v>
      </c>
      <c r="B2" s="2"/>
      <c r="C2" s="2"/>
      <c r="D2" s="2"/>
      <c r="E2" s="2"/>
      <c r="F2" s="2"/>
      <c r="G2" s="2"/>
      <c r="H2" s="2"/>
    </row>
    <row r="4" customFormat="false" ht="21.75" hidden="false" customHeight="true" outlineLevel="0" collapsed="false">
      <c r="A4" s="39" t="s">
        <v>90</v>
      </c>
      <c r="B4" s="40" t="n">
        <v>1</v>
      </c>
      <c r="C4" s="40"/>
    </row>
    <row r="5" customFormat="false" ht="21.75" hidden="false" customHeight="true" outlineLevel="0" collapsed="false">
      <c r="A5" s="39" t="s">
        <v>91</v>
      </c>
      <c r="B5" s="41" t="str">
        <f aca="false">IFERROR(INDEX(Stammdaten!$B$12:$B$21,MATCH(B4,Stammdaten!$A$12:$A$21,0)),"–")</f>
        <v>Eigentümer 1</v>
      </c>
      <c r="C5" s="41"/>
      <c r="D5" s="41"/>
    </row>
    <row r="6" customFormat="false" ht="21.75" hidden="false" customHeight="true" outlineLevel="0" collapsed="false">
      <c r="A6" s="39" t="s">
        <v>92</v>
      </c>
      <c r="B6" s="42" t="n">
        <f aca="false">IFERROR(INDEX(Stammdaten!$C$12:$C$21,MATCH(B4,Stammdaten!$A$12:$A$21,0)),0)</f>
        <v>80</v>
      </c>
      <c r="C6" s="42"/>
      <c r="D6" s="39" t="s">
        <v>93</v>
      </c>
      <c r="E6" s="43" t="n">
        <f aca="false">Stammdaten!C22</f>
        <v>1000</v>
      </c>
      <c r="F6" s="39" t="s">
        <v>94</v>
      </c>
      <c r="G6" s="44" t="n">
        <f aca="false">IF(E6&gt;0,B6/E6,0)</f>
        <v>0.08</v>
      </c>
    </row>
    <row r="8" customFormat="false" ht="42" hidden="false" customHeight="true" outlineLevel="0" collapsed="false">
      <c r="A8" s="5" t="s">
        <v>95</v>
      </c>
      <c r="B8" s="5" t="s">
        <v>31</v>
      </c>
      <c r="C8" s="5" t="s">
        <v>34</v>
      </c>
      <c r="D8" s="5" t="s">
        <v>96</v>
      </c>
      <c r="E8" s="5" t="s">
        <v>97</v>
      </c>
      <c r="F8" s="5" t="s">
        <v>98</v>
      </c>
      <c r="G8" s="5" t="s">
        <v>99</v>
      </c>
      <c r="H8" s="5" t="s">
        <v>100</v>
      </c>
    </row>
    <row r="9" customFormat="false" ht="19.5" hidden="false" customHeight="true" outlineLevel="0" collapsed="false">
      <c r="A9" s="45" t="n">
        <v>1</v>
      </c>
      <c r="B9" s="26" t="s">
        <v>39</v>
      </c>
      <c r="C9" s="27" t="s">
        <v>40</v>
      </c>
      <c r="D9" s="46" t="n">
        <f aca="false">Gesamtwirtschaftsplan!$C$6</f>
        <v>1200</v>
      </c>
      <c r="E9" s="14" t="n">
        <f aca="false">IF($E$6&gt;0,D9*$B$6/$E$6,0)</f>
        <v>96</v>
      </c>
      <c r="F9" s="14" t="n">
        <f aca="false">E9/12</f>
        <v>8</v>
      </c>
      <c r="G9" s="47" t="n">
        <f aca="false">IF($E$6&gt;0,$B$6/$E$6,0)</f>
        <v>0.08</v>
      </c>
      <c r="H9" s="29"/>
    </row>
    <row r="10" customFormat="false" ht="19.5" hidden="false" customHeight="true" outlineLevel="0" collapsed="false">
      <c r="A10" s="48" t="n">
        <v>2</v>
      </c>
      <c r="B10" s="21" t="s">
        <v>42</v>
      </c>
      <c r="C10" s="23" t="s">
        <v>40</v>
      </c>
      <c r="D10" s="49" t="n">
        <f aca="false">Gesamtwirtschaftsplan!$C$7</f>
        <v>2400</v>
      </c>
      <c r="E10" s="10" t="n">
        <f aca="false">IF($E$6&gt;0,D10*$B$6/$E$6,0)</f>
        <v>192</v>
      </c>
      <c r="F10" s="10" t="n">
        <f aca="false">E10/12</f>
        <v>16</v>
      </c>
      <c r="G10" s="50" t="n">
        <f aca="false">IF($E$6&gt;0,$B$6/$E$6,0)</f>
        <v>0.08</v>
      </c>
      <c r="H10" s="25"/>
    </row>
    <row r="11" customFormat="false" ht="19.5" hidden="false" customHeight="true" outlineLevel="0" collapsed="false">
      <c r="A11" s="45" t="n">
        <v>3</v>
      </c>
      <c r="B11" s="26" t="s">
        <v>44</v>
      </c>
      <c r="C11" s="27" t="s">
        <v>40</v>
      </c>
      <c r="D11" s="46" t="n">
        <f aca="false">Gesamtwirtschaftsplan!$C$8</f>
        <v>850</v>
      </c>
      <c r="E11" s="14" t="n">
        <f aca="false">IF($E$6&gt;0,D11*$B$6/$E$6,0)</f>
        <v>68</v>
      </c>
      <c r="F11" s="14" t="n">
        <f aca="false">E11/12</f>
        <v>5.66666666666667</v>
      </c>
      <c r="G11" s="47" t="n">
        <f aca="false">IF($E$6&gt;0,$B$6/$E$6,0)</f>
        <v>0.08</v>
      </c>
      <c r="H11" s="29"/>
    </row>
    <row r="12" customFormat="false" ht="19.5" hidden="false" customHeight="true" outlineLevel="0" collapsed="false">
      <c r="A12" s="48" t="n">
        <v>4</v>
      </c>
      <c r="B12" s="21" t="s">
        <v>46</v>
      </c>
      <c r="C12" s="23" t="s">
        <v>40</v>
      </c>
      <c r="D12" s="49" t="n">
        <f aca="false">Gesamtwirtschaftsplan!$C$9</f>
        <v>650</v>
      </c>
      <c r="E12" s="10" t="n">
        <f aca="false">IF($E$6&gt;0,D12*$B$6/$E$6,0)</f>
        <v>52</v>
      </c>
      <c r="F12" s="10" t="n">
        <f aca="false">E12/12</f>
        <v>4.33333333333333</v>
      </c>
      <c r="G12" s="50" t="n">
        <f aca="false">IF($E$6&gt;0,$B$6/$E$6,0)</f>
        <v>0.08</v>
      </c>
      <c r="H12" s="25"/>
    </row>
    <row r="13" customFormat="false" ht="19.5" hidden="false" customHeight="true" outlineLevel="0" collapsed="false">
      <c r="A13" s="45" t="n">
        <v>5</v>
      </c>
      <c r="B13" s="26" t="s">
        <v>48</v>
      </c>
      <c r="C13" s="27" t="s">
        <v>40</v>
      </c>
      <c r="D13" s="46" t="n">
        <f aca="false">Gesamtwirtschaftsplan!$C$10</f>
        <v>3600</v>
      </c>
      <c r="E13" s="14" t="n">
        <f aca="false">IF($E$6&gt;0,D13*$B$6/$E$6,0)</f>
        <v>288</v>
      </c>
      <c r="F13" s="14" t="n">
        <f aca="false">E13/12</f>
        <v>24</v>
      </c>
      <c r="G13" s="47" t="n">
        <f aca="false">IF($E$6&gt;0,$B$6/$E$6,0)</f>
        <v>0.08</v>
      </c>
      <c r="H13" s="29"/>
    </row>
    <row r="14" customFormat="false" ht="19.5" hidden="false" customHeight="true" outlineLevel="0" collapsed="false">
      <c r="A14" s="48" t="n">
        <v>6</v>
      </c>
      <c r="B14" s="21" t="s">
        <v>50</v>
      </c>
      <c r="C14" s="23" t="s">
        <v>40</v>
      </c>
      <c r="D14" s="49" t="n">
        <f aca="false">Gesamtwirtschaftsplan!$C$11</f>
        <v>960</v>
      </c>
      <c r="E14" s="10" t="n">
        <f aca="false">IF($E$6&gt;0,D14*$B$6/$E$6,0)</f>
        <v>76.8</v>
      </c>
      <c r="F14" s="10" t="n">
        <f aca="false">E14/12</f>
        <v>6.4</v>
      </c>
      <c r="G14" s="50" t="n">
        <f aca="false">IF($E$6&gt;0,$B$6/$E$6,0)</f>
        <v>0.08</v>
      </c>
      <c r="H14" s="25"/>
    </row>
    <row r="15" customFormat="false" ht="19.5" hidden="false" customHeight="true" outlineLevel="0" collapsed="false">
      <c r="A15" s="45" t="n">
        <v>7</v>
      </c>
      <c r="B15" s="26" t="s">
        <v>52</v>
      </c>
      <c r="C15" s="27" t="s">
        <v>40</v>
      </c>
      <c r="D15" s="46" t="n">
        <f aca="false">Gesamtwirtschaftsplan!$C$12</f>
        <v>1260</v>
      </c>
      <c r="E15" s="14" t="n">
        <f aca="false">IF($E$6&gt;0,D15*$B$6/$E$6,0)</f>
        <v>100.8</v>
      </c>
      <c r="F15" s="14" t="n">
        <f aca="false">E15/12</f>
        <v>8.4</v>
      </c>
      <c r="G15" s="47" t="n">
        <f aca="false">IF($E$6&gt;0,$B$6/$E$6,0)</f>
        <v>0.08</v>
      </c>
      <c r="H15" s="29"/>
    </row>
    <row r="16" customFormat="false" ht="19.5" hidden="false" customHeight="true" outlineLevel="0" collapsed="false">
      <c r="A16" s="48" t="n">
        <v>8</v>
      </c>
      <c r="B16" s="21" t="s">
        <v>53</v>
      </c>
      <c r="C16" s="23" t="s">
        <v>40</v>
      </c>
      <c r="D16" s="49" t="n">
        <f aca="false">Gesamtwirtschaftsplan!$C$13</f>
        <v>500</v>
      </c>
      <c r="E16" s="10" t="n">
        <f aca="false">IF($E$6&gt;0,D16*$B$6/$E$6,0)</f>
        <v>40</v>
      </c>
      <c r="F16" s="10" t="n">
        <f aca="false">E16/12</f>
        <v>3.33333333333333</v>
      </c>
      <c r="G16" s="50" t="n">
        <f aca="false">IF($E$6&gt;0,$B$6/$E$6,0)</f>
        <v>0.08</v>
      </c>
      <c r="H16" s="25"/>
    </row>
    <row r="17" customFormat="false" ht="19.5" hidden="false" customHeight="true" outlineLevel="0" collapsed="false">
      <c r="A17" s="45" t="n">
        <v>9</v>
      </c>
      <c r="B17" s="26" t="s">
        <v>56</v>
      </c>
      <c r="C17" s="27" t="s">
        <v>101</v>
      </c>
      <c r="D17" s="46" t="n">
        <f aca="false">Gesamtwirtschaftsplan!$C$15</f>
        <v>3000</v>
      </c>
      <c r="E17" s="14" t="n">
        <f aca="false">IF($E$6&gt;0,D17*$B$6/$E$6,0)</f>
        <v>240</v>
      </c>
      <c r="F17" s="14" t="n">
        <f aca="false">E17/12</f>
        <v>20</v>
      </c>
      <c r="G17" s="47" t="n">
        <f aca="false">IF($E$6&gt;0,$B$6/$E$6,0)</f>
        <v>0.08</v>
      </c>
      <c r="H17" s="29"/>
    </row>
    <row r="18" customFormat="false" ht="19.5" hidden="false" customHeight="true" outlineLevel="0" collapsed="false">
      <c r="A18" s="48" t="n">
        <v>10</v>
      </c>
      <c r="B18" s="21" t="s">
        <v>59</v>
      </c>
      <c r="C18" s="23" t="s">
        <v>40</v>
      </c>
      <c r="D18" s="49" t="n">
        <f aca="false">Gesamtwirtschaftsplan!$C$16</f>
        <v>120</v>
      </c>
      <c r="E18" s="10" t="n">
        <f aca="false">IF($E$6&gt;0,D18*$B$6/$E$6,0)</f>
        <v>9.6</v>
      </c>
      <c r="F18" s="10" t="n">
        <f aca="false">E18/12</f>
        <v>0.8</v>
      </c>
      <c r="G18" s="50" t="n">
        <f aca="false">IF($E$6&gt;0,$B$6/$E$6,0)</f>
        <v>0.08</v>
      </c>
      <c r="H18" s="25"/>
    </row>
    <row r="19" customFormat="false" ht="19.5" hidden="false" customHeight="true" outlineLevel="0" collapsed="false">
      <c r="A19" s="45" t="n">
        <v>11</v>
      </c>
      <c r="B19" s="26" t="s">
        <v>61</v>
      </c>
      <c r="C19" s="27" t="s">
        <v>40</v>
      </c>
      <c r="D19" s="46" t="n">
        <f aca="false">Gesamtwirtschaftsplan!$C$17</f>
        <v>400</v>
      </c>
      <c r="E19" s="14" t="n">
        <f aca="false">IF($E$6&gt;0,D19*$B$6/$E$6,0)</f>
        <v>32</v>
      </c>
      <c r="F19" s="14" t="n">
        <f aca="false">E19/12</f>
        <v>2.66666666666667</v>
      </c>
      <c r="G19" s="47" t="n">
        <f aca="false">IF($E$6&gt;0,$B$6/$E$6,0)</f>
        <v>0.08</v>
      </c>
      <c r="H19" s="29"/>
    </row>
    <row r="20" customFormat="false" ht="19.5" hidden="false" customHeight="true" outlineLevel="0" collapsed="false">
      <c r="A20" s="48" t="n">
        <v>12</v>
      </c>
      <c r="B20" s="21" t="s">
        <v>63</v>
      </c>
      <c r="C20" s="23" t="s">
        <v>40</v>
      </c>
      <c r="D20" s="49" t="n">
        <f aca="false">Gesamtwirtschaftsplan!$C$18</f>
        <v>600</v>
      </c>
      <c r="E20" s="10" t="n">
        <f aca="false">IF($E$6&gt;0,D20*$B$6/$E$6,0)</f>
        <v>48</v>
      </c>
      <c r="F20" s="10" t="n">
        <f aca="false">E20/12</f>
        <v>4</v>
      </c>
      <c r="G20" s="50" t="n">
        <f aca="false">IF($E$6&gt;0,$B$6/$E$6,0)</f>
        <v>0.08</v>
      </c>
      <c r="H20" s="25"/>
    </row>
    <row r="21" customFormat="false" ht="19.5" hidden="false" customHeight="true" outlineLevel="0" collapsed="false">
      <c r="A21" s="45" t="n">
        <v>13</v>
      </c>
      <c r="B21" s="26" t="s">
        <v>65</v>
      </c>
      <c r="C21" s="27" t="s">
        <v>40</v>
      </c>
      <c r="D21" s="46" t="n">
        <f aca="false">Gesamtwirtschaftsplan!$C$20</f>
        <v>1800</v>
      </c>
      <c r="E21" s="14" t="n">
        <f aca="false">IF($E$6&gt;0,D21*$B$6/$E$6,0)</f>
        <v>144</v>
      </c>
      <c r="F21" s="14" t="n">
        <f aca="false">E21/12</f>
        <v>12</v>
      </c>
      <c r="G21" s="47" t="n">
        <f aca="false">IF($E$6&gt;0,$B$6/$E$6,0)</f>
        <v>0.08</v>
      </c>
      <c r="H21" s="29"/>
    </row>
    <row r="22" customFormat="false" ht="19.5" hidden="false" customHeight="true" outlineLevel="0" collapsed="false">
      <c r="A22" s="48" t="n">
        <v>14</v>
      </c>
      <c r="B22" s="21" t="s">
        <v>67</v>
      </c>
      <c r="C22" s="23" t="s">
        <v>40</v>
      </c>
      <c r="D22" s="49" t="n">
        <f aca="false">Gesamtwirtschaftsplan!$C$21</f>
        <v>650</v>
      </c>
      <c r="E22" s="10" t="n">
        <f aca="false">IF($E$6&gt;0,D22*$B$6/$E$6,0)</f>
        <v>52</v>
      </c>
      <c r="F22" s="10" t="n">
        <f aca="false">E22/12</f>
        <v>4.33333333333333</v>
      </c>
      <c r="G22" s="50" t="n">
        <f aca="false">IF($E$6&gt;0,$B$6/$E$6,0)</f>
        <v>0.08</v>
      </c>
      <c r="H22" s="25"/>
    </row>
    <row r="23" customFormat="false" ht="19.5" hidden="false" customHeight="true" outlineLevel="0" collapsed="false">
      <c r="A23" s="45" t="n">
        <v>15</v>
      </c>
      <c r="B23" s="26" t="s">
        <v>69</v>
      </c>
      <c r="C23" s="27" t="s">
        <v>40</v>
      </c>
      <c r="D23" s="46" t="n">
        <f aca="false">Gesamtwirtschaftsplan!$C$22</f>
        <v>400</v>
      </c>
      <c r="E23" s="14" t="n">
        <f aca="false">IF($E$6&gt;0,D23*$B$6/$E$6,0)</f>
        <v>32</v>
      </c>
      <c r="F23" s="14" t="n">
        <f aca="false">E23/12</f>
        <v>2.66666666666667</v>
      </c>
      <c r="G23" s="47" t="n">
        <f aca="false">IF($E$6&gt;0,$B$6/$E$6,0)</f>
        <v>0.08</v>
      </c>
      <c r="H23" s="29"/>
    </row>
    <row r="24" customFormat="false" ht="19.5" hidden="false" customHeight="true" outlineLevel="0" collapsed="false">
      <c r="A24" s="48" t="n">
        <v>16</v>
      </c>
      <c r="B24" s="21" t="s">
        <v>71</v>
      </c>
      <c r="C24" s="23" t="s">
        <v>40</v>
      </c>
      <c r="D24" s="49" t="n">
        <f aca="false">Gesamtwirtschaftsplan!$C$23</f>
        <v>400</v>
      </c>
      <c r="E24" s="10" t="n">
        <f aca="false">IF($E$6&gt;0,D24*$B$6/$E$6,0)</f>
        <v>32</v>
      </c>
      <c r="F24" s="10" t="n">
        <f aca="false">E24/12</f>
        <v>2.66666666666667</v>
      </c>
      <c r="G24" s="50" t="n">
        <f aca="false">IF($E$6&gt;0,$B$6/$E$6,0)</f>
        <v>0.08</v>
      </c>
      <c r="H24" s="25"/>
    </row>
    <row r="25" customFormat="false" ht="19.5" hidden="false" customHeight="true" outlineLevel="0" collapsed="false">
      <c r="A25" s="45" t="n">
        <v>17</v>
      </c>
      <c r="B25" s="26" t="s">
        <v>80</v>
      </c>
      <c r="C25" s="27" t="s">
        <v>40</v>
      </c>
      <c r="D25" s="46" t="n">
        <f aca="false">Gesamtwirtschaftsplan!$C$28</f>
        <v>4800</v>
      </c>
      <c r="E25" s="14" t="n">
        <f aca="false">IF($E$6&gt;0,D25*$B$6/$E$6,0)</f>
        <v>384</v>
      </c>
      <c r="F25" s="14" t="n">
        <f aca="false">E25/12</f>
        <v>32</v>
      </c>
      <c r="G25" s="47" t="n">
        <f aca="false">IF($E$6&gt;0,$B$6/$E$6,0)</f>
        <v>0.08</v>
      </c>
      <c r="H25" s="29"/>
    </row>
    <row r="26" customFormat="false" ht="19.5" hidden="false" customHeight="true" outlineLevel="0" collapsed="false">
      <c r="A26" s="48" t="n">
        <v>18</v>
      </c>
      <c r="B26" s="21" t="s">
        <v>74</v>
      </c>
      <c r="C26" s="23" t="s">
        <v>75</v>
      </c>
      <c r="D26" s="49" t="n">
        <f aca="false">Gesamtwirtschaftsplan!$C$25</f>
        <v>6000</v>
      </c>
      <c r="E26" s="51" t="str">
        <f aca="false">"Individuell"</f>
        <v>Individuell</v>
      </c>
      <c r="F26" s="51" t="str">
        <f aca="false">"s. Abrechnung"</f>
        <v>s. Abrechnung</v>
      </c>
      <c r="G26" s="52" t="str">
        <f aca="false">"–"</f>
        <v>–</v>
      </c>
      <c r="H26" s="25" t="s">
        <v>102</v>
      </c>
    </row>
    <row r="27" customFormat="false" ht="19.5" hidden="false" customHeight="true" outlineLevel="0" collapsed="false">
      <c r="A27" s="45" t="n">
        <v>19</v>
      </c>
      <c r="B27" s="26" t="s">
        <v>77</v>
      </c>
      <c r="C27" s="27" t="s">
        <v>75</v>
      </c>
      <c r="D27" s="46" t="n">
        <f aca="false">Gesamtwirtschaftsplan!$C$26</f>
        <v>900</v>
      </c>
      <c r="E27" s="53" t="str">
        <f aca="false">"Individuell"</f>
        <v>Individuell</v>
      </c>
      <c r="F27" s="53" t="str">
        <f aca="false">"s. Abrechnung"</f>
        <v>s. Abrechnung</v>
      </c>
      <c r="G27" s="54" t="str">
        <f aca="false">"–"</f>
        <v>–</v>
      </c>
      <c r="H27" s="29" t="s">
        <v>102</v>
      </c>
    </row>
    <row r="28" customFormat="false" ht="24" hidden="false" customHeight="true" outlineLevel="0" collapsed="false">
      <c r="A28" s="55" t="s">
        <v>103</v>
      </c>
      <c r="B28" s="55"/>
      <c r="C28" s="55"/>
      <c r="D28" s="18" t="n">
        <f aca="false">D9+D10+D11+D12+D13+D14+D15+D16+D17+D18+D19+D20+D21+D22+D23+D24+D25</f>
        <v>23590</v>
      </c>
      <c r="E28" s="18" t="n">
        <f aca="false">E9+E10+E11+E12+E13+E14+E15+E16+E17+E18+E19+E20+E21+E22+E23+E24+E25</f>
        <v>1887.2</v>
      </c>
      <c r="F28" s="18" t="n">
        <f aca="false">F9+F10+F11+F12+F13+F14+F15+F16+F17+F18+F19+F20+F21+F22+F23+F24+F25</f>
        <v>157.266666666667</v>
      </c>
      <c r="G28" s="31"/>
      <c r="H28" s="31"/>
    </row>
    <row r="29" customFormat="false" ht="21.75" hidden="false" customHeight="true" outlineLevel="0" collapsed="false">
      <c r="A29" s="56" t="s">
        <v>104</v>
      </c>
      <c r="B29" s="56"/>
      <c r="C29" s="56"/>
      <c r="D29" s="56"/>
      <c r="E29" s="56"/>
    </row>
    <row r="31" customFormat="false" ht="25.5" hidden="false" customHeight="true" outlineLevel="0" collapsed="false">
      <c r="A31" s="57" t="s">
        <v>105</v>
      </c>
      <c r="B31" s="57"/>
      <c r="C31" s="57"/>
      <c r="D31" s="57"/>
      <c r="E31" s="57"/>
      <c r="F31" s="58" t="n">
        <f aca="false">F28</f>
        <v>157.266666666667</v>
      </c>
      <c r="G31" s="34"/>
      <c r="H31" s="34"/>
    </row>
    <row r="33" customFormat="false" ht="36" hidden="false" customHeight="true" outlineLevel="0" collapsed="false">
      <c r="A33" s="19" t="s">
        <v>106</v>
      </c>
      <c r="B33" s="19"/>
      <c r="C33" s="19"/>
      <c r="D33" s="19"/>
      <c r="E33" s="19"/>
      <c r="F33" s="19"/>
      <c r="G33" s="19"/>
      <c r="H33" s="19"/>
    </row>
  </sheetData>
  <mergeCells count="9">
    <mergeCell ref="A1:H1"/>
    <mergeCell ref="A2:H2"/>
    <mergeCell ref="B4:C4"/>
    <mergeCell ref="B5:D5"/>
    <mergeCell ref="B6:C6"/>
    <mergeCell ref="A28:C28"/>
    <mergeCell ref="A29:E29"/>
    <mergeCell ref="A31:E31"/>
    <mergeCell ref="A33:H33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1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36"/>
    <col collapsed="false" customWidth="true" hidden="false" outlineLevel="0" max="4" min="2" style="0" width="22"/>
    <col collapsed="false" customWidth="true" hidden="false" outlineLevel="0" max="5" min="5" style="0" width="36"/>
  </cols>
  <sheetData>
    <row r="1" customFormat="false" ht="36" hidden="false" customHeight="true" outlineLevel="0" collapsed="false">
      <c r="A1" s="1" t="s">
        <v>107</v>
      </c>
      <c r="B1" s="1"/>
      <c r="C1" s="1"/>
      <c r="D1" s="1"/>
      <c r="E1" s="1"/>
    </row>
    <row r="2" customFormat="false" ht="18" hidden="false" customHeight="true" outlineLevel="0" collapsed="false">
      <c r="A2" s="2" t="s">
        <v>108</v>
      </c>
      <c r="B2" s="2"/>
      <c r="C2" s="2"/>
      <c r="D2" s="2"/>
      <c r="E2" s="2"/>
    </row>
    <row r="4" customFormat="false" ht="27.75" hidden="false" customHeight="true" outlineLevel="0" collapsed="false">
      <c r="A4" s="5" t="s">
        <v>109</v>
      </c>
      <c r="B4" s="5" t="s">
        <v>110</v>
      </c>
      <c r="C4" s="5" t="s">
        <v>111</v>
      </c>
      <c r="D4" s="5" t="s">
        <v>112</v>
      </c>
      <c r="E4" s="5" t="s">
        <v>100</v>
      </c>
    </row>
    <row r="5" customFormat="false" ht="21.75" hidden="false" customHeight="true" outlineLevel="0" collapsed="false">
      <c r="A5" s="21" t="s">
        <v>113</v>
      </c>
      <c r="B5" s="49" t="n">
        <f aca="false">Stammdaten!C22</f>
        <v>1000</v>
      </c>
      <c r="C5" s="10" t="n">
        <f aca="false">Stammdaten!B7</f>
        <v>1000</v>
      </c>
      <c r="D5" s="59" t="str">
        <f aca="false">IF(ABS(B5-C5)&lt;1,"✓ OK","⚠ Prüfen")</f>
        <v>✓ OK</v>
      </c>
      <c r="E5" s="25" t="s">
        <v>114</v>
      </c>
    </row>
    <row r="6" customFormat="false" ht="21.75" hidden="false" customHeight="true" outlineLevel="0" collapsed="false">
      <c r="A6" s="26" t="s">
        <v>115</v>
      </c>
      <c r="B6" s="46" t="n">
        <f aca="false">SUM(Stammdaten!F12:F21)</f>
        <v>23590</v>
      </c>
      <c r="C6" s="14" t="n">
        <f aca="false">Gesamtwirtschaftsplan!C30+Gesamtwirtschaftsplan!C32</f>
        <v>23590</v>
      </c>
      <c r="D6" s="60" t="str">
        <f aca="false">IF(ABS(B6-C6)&lt;1,"✓ OK","⚠ Rundungsdiff.")</f>
        <v>✓ OK</v>
      </c>
      <c r="E6" s="29" t="s">
        <v>116</v>
      </c>
    </row>
    <row r="7" customFormat="false" ht="21.75" hidden="false" customHeight="true" outlineLevel="0" collapsed="false">
      <c r="A7" s="21" t="s">
        <v>117</v>
      </c>
      <c r="B7" s="49" t="n">
        <f aca="false">Gesamtwirtschaftsplan!C33</f>
        <v>30490</v>
      </c>
      <c r="C7" s="61" t="s">
        <v>118</v>
      </c>
      <c r="D7" s="59" t="str">
        <f aca="false">"ℹ Info"</f>
        <v>ℹ Info</v>
      </c>
      <c r="E7" s="25" t="s">
        <v>119</v>
      </c>
    </row>
    <row r="8" customFormat="false" ht="21.75" hidden="false" customHeight="true" outlineLevel="0" collapsed="false">
      <c r="A8" s="26" t="s">
        <v>120</v>
      </c>
      <c r="B8" s="62" t="n">
        <f aca="false">IF(Gesamtwirtschaftsplan!C33&lt;&gt;0,Gesamtwirtschaftsplan!C32/Gesamtwirtschaftsplan!C33,0)</f>
        <v>0</v>
      </c>
      <c r="C8" s="63" t="s">
        <v>121</v>
      </c>
      <c r="D8" s="60" t="str">
        <f aca="false">IF(B7&gt;=0.15,"✓ OK","⚠ Rücklage prüfen")</f>
        <v>✓ OK</v>
      </c>
      <c r="E8" s="29" t="s">
        <v>122</v>
      </c>
    </row>
    <row r="9" customFormat="false" ht="21.75" hidden="false" customHeight="true" outlineLevel="0" collapsed="false">
      <c r="A9" s="21" t="s">
        <v>123</v>
      </c>
      <c r="B9" s="64" t="n">
        <f aca="false">COUNTA(Stammdaten!B12:B21)</f>
        <v>10</v>
      </c>
      <c r="C9" s="10" t="n">
        <f aca="false">Stammdaten!B6</f>
        <v>10</v>
      </c>
      <c r="D9" s="59" t="str">
        <f aca="false">IF(B8=C8,"✓ OK","⚠ Prüfen")</f>
        <v>⚠ Prüfen</v>
      </c>
      <c r="E9" s="25" t="s">
        <v>124</v>
      </c>
    </row>
    <row r="12" customFormat="false" ht="27.75" hidden="false" customHeight="true" outlineLevel="0" collapsed="false">
      <c r="A12" s="65" t="s">
        <v>125</v>
      </c>
      <c r="B12" s="65"/>
      <c r="C12" s="65"/>
      <c r="D12" s="65"/>
      <c r="E12" s="65"/>
    </row>
    <row r="13" customFormat="false" ht="27.75" hidden="false" customHeight="true" outlineLevel="0" collapsed="false">
      <c r="A13" s="66" t="s">
        <v>126</v>
      </c>
      <c r="B13" s="67" t="s">
        <v>127</v>
      </c>
      <c r="C13" s="67"/>
      <c r="D13" s="67"/>
      <c r="E13" s="67"/>
    </row>
    <row r="14" customFormat="false" ht="27.75" hidden="false" customHeight="true" outlineLevel="0" collapsed="false">
      <c r="A14" s="68" t="s">
        <v>128</v>
      </c>
      <c r="B14" s="69" t="s">
        <v>129</v>
      </c>
      <c r="C14" s="69"/>
      <c r="D14" s="69"/>
      <c r="E14" s="69"/>
    </row>
    <row r="15" customFormat="false" ht="27.75" hidden="false" customHeight="true" outlineLevel="0" collapsed="false">
      <c r="A15" s="66" t="s">
        <v>130</v>
      </c>
      <c r="B15" s="67" t="s">
        <v>131</v>
      </c>
      <c r="C15" s="67"/>
      <c r="D15" s="67"/>
      <c r="E15" s="67"/>
    </row>
    <row r="16" customFormat="false" ht="27.75" hidden="false" customHeight="true" outlineLevel="0" collapsed="false">
      <c r="A16" s="68" t="s">
        <v>132</v>
      </c>
      <c r="B16" s="69" t="s">
        <v>133</v>
      </c>
      <c r="C16" s="69"/>
      <c r="D16" s="69"/>
      <c r="E16" s="69"/>
    </row>
    <row r="17" customFormat="false" ht="27.75" hidden="false" customHeight="true" outlineLevel="0" collapsed="false">
      <c r="A17" s="66" t="s">
        <v>134</v>
      </c>
      <c r="B17" s="67" t="s">
        <v>135</v>
      </c>
      <c r="C17" s="67"/>
      <c r="D17" s="67"/>
      <c r="E17" s="67"/>
    </row>
    <row r="18" customFormat="false" ht="27.75" hidden="false" customHeight="true" outlineLevel="0" collapsed="false">
      <c r="A18" s="68" t="s">
        <v>136</v>
      </c>
      <c r="B18" s="69" t="s">
        <v>137</v>
      </c>
      <c r="C18" s="69"/>
      <c r="D18" s="69"/>
      <c r="E18" s="69"/>
    </row>
  </sheetData>
  <mergeCells count="9">
    <mergeCell ref="A1:E1"/>
    <mergeCell ref="A2:E2"/>
    <mergeCell ref="A12:E12"/>
    <mergeCell ref="B13:E13"/>
    <mergeCell ref="B14:E14"/>
    <mergeCell ref="B15:E15"/>
    <mergeCell ref="B16:E16"/>
    <mergeCell ref="B17:E17"/>
    <mergeCell ref="B18:E18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LibreOffice/7.4.7.2$Linux_X86_64 LibreOffice_project/40$Build-2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2026-04-13T08:00:28Z</dcterms:created>
  <dc:creator>openpyxl</dc:creator>
  <dc:description/>
  <dc:language>en-US</dc:language>
  <cp:lastModifiedBy/>
  <dcterms:modified xsi:type="dcterms:W3CDTF">2026-04-13T08:00:28Z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