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ahmen" sheetId="1" state="visible" r:id="rId2"/>
    <sheet name="Umsatz &amp; Kosten" sheetId="2" state="visible" r:id="rId3"/>
    <sheet name="Liquiditätsplan" sheetId="3" state="visible" r:id="rId4"/>
    <sheet name="Rentabilität (GuV)" sheetId="4" state="visible" r:id="rId5"/>
    <sheet name="Investitionsplan" sheetId="5" state="visible" r:id="rId6"/>
    <sheet name="Schnell-Rechner" sheetId="6" state="visible" r:id="rId7"/>
    <sheet name="Soll-Ist-Vergleich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<sst xmlns="http://schemas.openxmlformats.org/spreadsheetml/2006/main" count="218" uniqueCount="185">
  <si>
    <t xml:space="preserve">WIRTSCHAFTSPLAN – COCKPIT &amp; GLOBALE ANNAHMEN</t>
  </si>
  <si>
    <t xml:space="preserve">Ändern Sie die blau markierten Eingabefelder. Alle anderen Blätter aktualisieren sich automatisch.</t>
  </si>
  <si>
    <t xml:space="preserve">UNTERNEHMENSANGABEN</t>
  </si>
  <si>
    <t xml:space="preserve">Unternehmensname</t>
  </si>
  <si>
    <t xml:space="preserve">Mein Unternehmen</t>
  </si>
  <si>
    <t xml:space="preserve">Gründungsdatum</t>
  </si>
  <si>
    <t xml:space="preserve">01.01.2025</t>
  </si>
  <si>
    <t xml:space="preserve">Branche</t>
  </si>
  <si>
    <t xml:space="preserve">Dienstleistungen</t>
  </si>
  <si>
    <t xml:space="preserve">Planungszeitraum (Jahr)</t>
  </si>
  <si>
    <t xml:space="preserve">STEUER- &amp; FINANZANNAHMEN</t>
  </si>
  <si>
    <t xml:space="preserve">Umsatzsteuersatz (Regelbesteuerung)</t>
  </si>
  <si>
    <t xml:space="preserve">Gilt für umsatzsteuerpflichtige Umsätze</t>
  </si>
  <si>
    <t xml:space="preserve">Gewerbesteuer-Hebesatz</t>
  </si>
  <si>
    <t xml:space="preserve">Lokaler Hebesatz (z.B. 400 % = 4,0x)</t>
  </si>
  <si>
    <t xml:space="preserve">Körperschaftsteuer / ESt-Schätzung</t>
  </si>
  <si>
    <t xml:space="preserve">Schätzwert für Ertragsteuern</t>
  </si>
  <si>
    <t xml:space="preserve">Lohnnebenkostenquote (Arbeitgeber)</t>
  </si>
  <si>
    <t xml:space="preserve">Sozialversicherungsanteile AG</t>
  </si>
  <si>
    <t xml:space="preserve">Zahlungsziel Kunden (Tage)</t>
  </si>
  <si>
    <t xml:space="preserve">Durchschnittliche Forderungslaufzeit</t>
  </si>
  <si>
    <t xml:space="preserve">Zahlungsziel Lieferanten (Tage)</t>
  </si>
  <si>
    <t xml:space="preserve">Durchschnittliche Verbindlichkeitslaufzeit</t>
  </si>
  <si>
    <t xml:space="preserve">WACHSTUMSANNAHMEN (Jahresplanung)</t>
  </si>
  <si>
    <t xml:space="preserve">Umsatzwachstum Jahr 2</t>
  </si>
  <si>
    <t xml:space="preserve">Wachstumsrate gegenüber Jahr 1</t>
  </si>
  <si>
    <t xml:space="preserve">Umsatzwachstum Jahr 3</t>
  </si>
  <si>
    <t xml:space="preserve">Wachstumsrate gegenüber Jahr 2</t>
  </si>
  <si>
    <t xml:space="preserve">Kostenwachstum Jahr 2</t>
  </si>
  <si>
    <t xml:space="preserve">Fixkosten-Wachstum Jahr 2</t>
  </si>
  <si>
    <t xml:space="preserve">Kostenwachstum Jahr 3</t>
  </si>
  <si>
    <t xml:space="preserve">Fixkosten-Wachstum Jahr 3</t>
  </si>
  <si>
    <t xml:space="preserve">FARBLEGENDE</t>
  </si>
  <si>
    <t xml:space="preserve">Beispiel</t>
  </si>
  <si>
    <t xml:space="preserve">Eingabefeld (blaue Schrift, gelber Hintergrund) – Wert direkt änderbar</t>
  </si>
  <si>
    <t xml:space="preserve">Formel / Berechnung (schwarze Schrift) – nicht manuell ändern</t>
  </si>
  <si>
    <t xml:space="preserve">Verknüpfung aus anderem Tabellenblatt (grüne Schrift)</t>
  </si>
  <si>
    <t xml:space="preserve">UMSATZ- &amp; KOSTENPLANUNG – JAHR 1 (monatlich)</t>
  </si>
  <si>
    <t xml:space="preserve">Blaue Felder = Eingabe | Schwarze Felder = Formel | Vorsichtsprinzip: konservativ planen</t>
  </si>
  <si>
    <t xml:space="preserve">Position</t>
  </si>
  <si>
    <t xml:space="preserve">Einheit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</si>
  <si>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</si>
  <si>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</si>
  <si>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</si>
  <si>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</si>
  <si>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</si>
  <si>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</si>
  <si>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</si>
  <si>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</si>
  <si>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</si>
  <si>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</si>
  <si>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</si>
  <si>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</si>
  <si>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Jahres-
summe</t>
  </si>
  <si>
    <t xml:space="preserve">Jahres-Ø
Monat</t>
  </si>
  <si>
    <t xml:space="preserve">UMSATZPLANUNG</t>
  </si>
  <si>
    <t xml:space="preserve">Produkt / Leistung 1</t>
  </si>
  <si>
    <t xml:space="preserve">€</t>
  </si>
  <si>
    <t xml:space="preserve">Produkt / Leistung 2</t>
  </si>
  <si>
    <t xml:space="preserve">Produkt / Leistung 3</t>
  </si>
  <si>
    <t xml:space="preserve">GESAMTUMSATZ (netto)</t>
  </si>
  <si>
    <t xml:space="preserve">  + Umsatzsteuer (19 %)</t>
  </si>
  <si>
    <t xml:space="preserve">BRUTTOUMSATZ (inkl. USt)</t>
  </si>
  <si>
    <t xml:space="preserve">FIXKOSTEN (monatlich gleichbleibend)</t>
  </si>
  <si>
    <t xml:space="preserve">Miete &amp; Nebenkosten</t>
  </si>
  <si>
    <t xml:space="preserve">Personal (Gehälter brutto)</t>
  </si>
  <si>
    <t xml:space="preserve">Lohnnebenkosten (AG-Anteil)</t>
  </si>
  <si>
    <t xml:space="preserve">Kfz / Fahrzeugkosten</t>
  </si>
  <si>
    <t xml:space="preserve">Versicherungen</t>
  </si>
  <si>
    <t xml:space="preserve">Telefon &amp; Internet</t>
  </si>
  <si>
    <t xml:space="preserve">Buchhaltung / Steuerberater</t>
  </si>
  <si>
    <t xml:space="preserve">Marketing &amp; Werbung</t>
  </si>
  <si>
    <t xml:space="preserve">Büromiete / Software-Abo</t>
  </si>
  <si>
    <t xml:space="preserve">Sonstige Fixkosten</t>
  </si>
  <si>
    <t xml:space="preserve">GESAMTE FIXKOSTEN</t>
  </si>
  <si>
    <t xml:space="preserve">VARIABLE KOSTEN (umsatzabhängig)</t>
  </si>
  <si>
    <t xml:space="preserve">Materialeinsatz / Wareneinsatz</t>
  </si>
  <si>
    <t xml:space="preserve">Fremdleistungen / Subunternehmer</t>
  </si>
  <si>
    <t xml:space="preserve">Provisionen / Vertrieb</t>
  </si>
  <si>
    <t xml:space="preserve">Sonstige variable Kosten</t>
  </si>
  <si>
    <t xml:space="preserve">GESAMTE VARIABLE KOSTEN</t>
  </si>
  <si>
    <t xml:space="preserve">DECKUNGSBEITRAGSRECHNUNG  |  DB = Umsatz − Variable Kosten</t>
  </si>
  <si>
    <t xml:space="preserve">DECKUNGSBEITRAG (DB)</t>
  </si>
  <si>
    <t xml:space="preserve">  DB-Quote (DB / Umsatz)</t>
  </si>
  <si>
    <t xml:space="preserve">GESAMTKOSTEN (Fix + Variabel)</t>
  </si>
  <si>
    <t xml:space="preserve">OPERATIVER GEWINN / VERLUST</t>
  </si>
  <si>
    <t xml:space="preserve">LIQUIDITÄTSPLAN – JAHR 1 (monatlicher Cash-Flow)</t>
  </si>
  <si>
    <t xml:space="preserve">Liquidität ≠ Rentabilität! Hier zählen nur tatsächliche Zahlungsein- und -ausgänge.</t>
  </si>
  <si>
    <t xml:space="preserve">EINZAHLUNGEN (tatsächlicher Geldeingang)</t>
  </si>
  <si>
    <t xml:space="preserve">Umsatzerlöse (brutto inkl. USt)</t>
  </si>
  <si>
    <t xml:space="preserve">Eigenkapital / Einlage</t>
  </si>
  <si>
    <t xml:space="preserve">Darlehen (Auszahlung)</t>
  </si>
  <si>
    <t xml:space="preserve">Sonstige Einzahlungen</t>
  </si>
  <si>
    <t xml:space="preserve">GESAMTE EINZAHLUNGEN</t>
  </si>
  <si>
    <t xml:space="preserve">AUSZAHLUNGEN (tatsächliche Ausgaben)</t>
  </si>
  <si>
    <t xml:space="preserve">Fixkosten (lfd. Betriebsausgaben)</t>
  </si>
  <si>
    <t xml:space="preserve">Variable Kosten (Zahlungsabgänge)</t>
  </si>
  <si>
    <t xml:space="preserve">USt-Abführung (Vormonat, Zahllast)</t>
  </si>
  <si>
    <t xml:space="preserve">Investitionsausgaben</t>
  </si>
  <si>
    <t xml:space="preserve">Tilgung Darlehen</t>
  </si>
  <si>
    <t xml:space="preserve">Privatentnahmen / Gehalt Inhaber</t>
  </si>
  <si>
    <t xml:space="preserve">Gewerbesteuer (Vorauszahlung Quartal)</t>
  </si>
  <si>
    <t xml:space="preserve">Sonstige Auszahlungen</t>
  </si>
  <si>
    <t xml:space="preserve">GESAMTE AUSZAHLUNGEN</t>
  </si>
  <si>
    <t xml:space="preserve">CASH-FLOW &amp; LIQUIDITÄTSSTATUS</t>
  </si>
  <si>
    <t xml:space="preserve">MONATLICHER NETTO-CASH-FLOW</t>
  </si>
  <si>
    <t xml:space="preserve">Kassenbestand Anfang Monat</t>
  </si>
  <si>
    <t xml:space="preserve">KASSENBESTAND ENDE MONAT</t>
  </si>
  <si>
    <t xml:space="preserve">Status (Liquiditäts-Check)</t>
  </si>
  <si>
    <t xml:space="preserve">RENTABILITÄTSVORSCHAU (GuV) – 3-JAHRES-PLAN</t>
  </si>
  <si>
    <t xml:space="preserve">Zeigt die wirtschaftliche Ertragskraft. Rentabilität ≠ Liquidität (Abschreibungen, Zahlungsziele beachten).</t>
  </si>
  <si>
    <t xml:space="preserve">GuV-Position</t>
  </si>
  <si>
    <t xml:space="preserve">Jahr 1 (€)</t>
  </si>
  <si>
    <t xml:space="preserve">Jahr 2 (€)</t>
  </si>
  <si>
    <t xml:space="preserve">Jahr 3 (€)</t>
  </si>
  <si>
    <t xml:space="preserve">3-J. Gesamt (€)</t>
  </si>
  <si>
    <t xml:space="preserve">UMSATZ</t>
  </si>
  <si>
    <t xml:space="preserve">Umsatzerlöse (netto)</t>
  </si>
  <si>
    <t xml:space="preserve">- Variable Kosten</t>
  </si>
  <si>
    <t xml:space="preserve">► DECKUNGSBEITRAG (DB I)</t>
  </si>
  <si>
    <t xml:space="preserve">  DB-Quote (%)</t>
  </si>
  <si>
    <t xml:space="preserve">FIXKOSTEN &amp; ABSCHREIBUNGEN</t>
  </si>
  <si>
    <t xml:space="preserve">- Laufende Fixkosten</t>
  </si>
  <si>
    <t xml:space="preserve">- Abschreibungen (AfA)</t>
  </si>
  <si>
    <t xml:space="preserve">- Privatentnahmen / Inhabergehalt</t>
  </si>
  <si>
    <t xml:space="preserve">► EBIT (Betriebsergebnis vor Steuern)</t>
  </si>
  <si>
    <t xml:space="preserve">ERTRAGSTEUERN</t>
  </si>
  <si>
    <t xml:space="preserve">- Ertragsteuern (geschätzt)</t>
  </si>
  <si>
    <t xml:space="preserve">JAHRESERGEBNIS (Gewinn / Verlust)</t>
  </si>
  <si>
    <t xml:space="preserve">WICHTIGE KENNZAHLEN</t>
  </si>
  <si>
    <t xml:space="preserve">Umsatzrendite (Jahresergebnis / Umsatz)</t>
  </si>
  <si>
    <t xml:space="preserve">EBIT-Marge</t>
  </si>
  <si>
    <t xml:space="preserve">Break-Even-Umsatz (Fix / DB-Quote)</t>
  </si>
  <si>
    <t xml:space="preserve">INVESTITIONSPLAN – ANSCHAFFUNGEN &amp; ABSCHREIBUNGEN</t>
  </si>
  <si>
    <t xml:space="preserve">Investition / Anschaffung</t>
  </si>
  <si>
    <t xml:space="preserve">Kategorie</t>
  </si>
  <si>
    <t xml:space="preserve">Anschaffungs-
kosten (€)</t>
  </si>
  <si>
    <t xml:space="preserve">Anschaffungs-
datum</t>
  </si>
  <si>
    <t xml:space="preserve">Nutzungs-
dauer (Jahre)</t>
  </si>
  <si>
    <t xml:space="preserve">Jährl. AfA (€)</t>
  </si>
  <si>
    <t xml:space="preserve">Buchwert
Jahr-Ende (€)</t>
  </si>
  <si>
    <t xml:space="preserve">Laptops / PCs</t>
  </si>
  <si>
    <t xml:space="preserve">IT-Ausstattung</t>
  </si>
  <si>
    <t xml:space="preserve">2025</t>
  </si>
  <si>
    <t xml:space="preserve">Büromöbel</t>
  </si>
  <si>
    <t xml:space="preserve">Einrichtung</t>
  </si>
  <si>
    <t xml:space="preserve">Fahrzeug</t>
  </si>
  <si>
    <t xml:space="preserve">Kfz</t>
  </si>
  <si>
    <t xml:space="preserve">Maschine / Gerät</t>
  </si>
  <si>
    <t xml:space="preserve">Produktion</t>
  </si>
  <si>
    <t xml:space="preserve">Software-Lizenzen</t>
  </si>
  <si>
    <t xml:space="preserve">IT</t>
  </si>
  <si>
    <t xml:space="preserve">Sonstige Investitionen</t>
  </si>
  <si>
    <t xml:space="preserve">-</t>
  </si>
  <si>
    <t xml:space="preserve">SUMME INVESTITIONEN / JÄHRL. AfA</t>
  </si>
  <si>
    <t xml:space="preserve">ℹ  Hinweis: Die jährliche Abschreibung (AfA) wird automatisch in der Rentabilitätsvorschau (GuV) übernommen. Prüfen Sie die steuerlich zulässigen Nutzungsdauern anhand der offiziellen AfA-Tabellen des BMF.</t>
  </si>
  <si>
    <t xml:space="preserve">SCHNELL-RECHNER: OPERATIVER GEWINN-CHECK</t>
  </si>
  <si>
    <t xml:space="preserve">Geben Sie Ihre Planungswerte ein – das Ergebnis erscheint sofort automatisch.</t>
  </si>
  <si>
    <t xml:space="preserve">EINGABEN (Blaue Felder)</t>
  </si>
  <si>
    <t xml:space="preserve">Geplanter Umsatz (€)</t>
  </si>
  <si>
    <t xml:space="preserve">Variable Kosten (€)</t>
  </si>
  <si>
    <t xml:space="preserve">Fixkosten (€)</t>
  </si>
  <si>
    <t xml:space="preserve">ERGEBNISSE (Automatische Berechnung)</t>
  </si>
  <si>
    <t xml:space="preserve">Deckungsbeitrag (DB)</t>
  </si>
  <si>
    <t xml:space="preserve">DB-Quote (%)</t>
  </si>
  <si>
    <t xml:space="preserve">Break-Even-Umsatz (€)</t>
  </si>
  <si>
    <t xml:space="preserve">Voraussichtlicher Gewinn/Verlust</t>
  </si>
  <si>
    <t xml:space="preserve">Gewinnmarge (%)</t>
  </si>
  <si>
    <t xml:space="preserve">💡 PLANUNGSHINWEIS
Vorsichtsprinzip: Planen Sie Umsätze eher zu niedrig und Kosten eher zu hoch (Worst-Case-Szenario). Vergessen Sie nicht Umsatzsteuer, Gewerbesteuer und Privatentnahmen als Liquiditätsabfluss. Dieser Schnell-Rechner ersetzt keinen vollständigen Wirtschaftsplan.</t>
  </si>
  <si>
    <t xml:space="preserve">SOLL-IST-VERGLEICH – MONATLICHE KONTROLLE</t>
  </si>
  <si>
    <t xml:space="preserve">Führen Sie diesen Vergleich monatlich durch. Abweichungen &gt; 10 % sofort analysieren und Maßnahmen einleiten.</t>
  </si>
  <si>
    <t xml:space="preserve">Kennzahl</t>
  </si>
  <si>
    <t xml:space="preserve">Plan (€)</t>
  </si>
  <si>
    <t xml:space="preserve">Ist (€)</t>
  </si>
  <si>
    <t xml:space="preserve">Abweichung (€)</t>
  </si>
  <si>
    <t xml:space="preserve">Abweichung (%)</t>
  </si>
  <si>
    <t xml:space="preserve">Status</t>
  </si>
  <si>
    <t xml:space="preserve">Bemerkung</t>
  </si>
  <si>
    <t xml:space="preserve">Monat (Auswahl 1–12):</t>
  </si>
  <si>
    <t xml:space="preserve">Umsatz (netto)</t>
  </si>
  <si>
    <t xml:space="preserve">Variable Kosten</t>
  </si>
  <si>
    <t xml:space="preserve">Fixkosten</t>
  </si>
  <si>
    <t xml:space="preserve">Deckungsbeitrag</t>
  </si>
  <si>
    <t xml:space="preserve">Operativer Gewinn</t>
  </si>
  <si>
    <t xml:space="preserve">Kassenbestand (Liquidität)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</si>
</sst>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;\(0.0%\);\-"/>
    <numFmt numFmtId="166" formatCode="0.0\x"/>
    <numFmt numFmtId="167" formatCode="#,##0;\(#,##0\);\-"/>
    <numFmt numFmtId="168" formatCode="#,##0&quot; €&quot;;\(#,##0&quot; €)&quot;;\-"/>
    <numFmt numFmtId="169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595959"/>
      <name val="Arial"/>
      <family val="0"/>
      <charset val="1"/>
    </font>
    <font>
      <sz val="9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2F2F2"/>
        <bgColor rgb="FFE2EFDA"/>
      </patternFill>
    </fill>
    <fill>
      <patternFill patternType="solid">
        <fgColor rgb="FF2E5FA3"/>
        <bgColor rgb="FF4472C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FFF2CC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2E5FA3"/>
      </left>
      <right style="thin">
        <color rgb="FF2E5FA3"/>
      </right>
      <top style="thin">
        <color rgb="FF2E5FA3"/>
      </top>
      <bottom style="thin">
        <color rgb="FF2E5FA3"/>
      </bottom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 diagonalUp="false" diagonalDown="false">
      <left style="medium">
        <color rgb="FF2E5FA3"/>
      </left>
      <right style="medium">
        <color rgb="FF2E5FA3"/>
      </right>
      <top style="medium">
        <color rgb="FF2E5FA3"/>
      </top>
      <bottom style="medium">
        <color rgb="FF2E5FA3"/>
      </bottom>
      <diagonal/>
    </border>
    <border diagonalUp="false" diagonalDown="false">
      <left style="thin">
        <color rgb="FFF4B942"/>
      </left>
      <right/>
      <top style="thin">
        <color rgb="FFF4B942"/>
      </top>
      <bottom/>
      <diagonal/>
    </border>
    <border diagonalUp="false" diagonalDown="false">
      <left style="medium">
        <color rgb="FF2E5FA3"/>
      </left>
      <right/>
      <top style="medium">
        <color rgb="FF2E5FA3"/>
      </top>
      <bottom style="medium">
        <color rgb="FF2E5FA3"/>
      </bottom>
      <diagonal/>
    </border>
    <border diagonalUp="false" diagonalDown="false">
      <left style="thin">
        <color rgb="FFBDD7EE"/>
      </left>
      <right/>
      <top style="thin">
        <color rgb="FFBDD7EE"/>
      </top>
      <bottom style="thin">
        <color rgb="FFBDD7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9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0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0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5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2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2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E2EFDA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6EFCE"/>
      <rgbColor rgb="FFF2F2F2"/>
      <rgbColor rgb="FF99CCFF"/>
      <rgbColor rgb="FFFF99CC"/>
      <rgbColor rgb="FFCC99FF"/>
      <rgbColor rgb="FFFFCC99"/>
      <rgbColor rgb="FF4472C4"/>
      <rgbColor rgb="FF33CCCC"/>
      <rgbColor rgb="FF99CC00"/>
      <rgbColor rgb="FFF4B942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833C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D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</row>
    <row r="2" customFormat="false" ht="21.75" hidden="false" customHeight="true" outlineLevel="0" collapsed="false">
      <c r="A2" s="2" t="s">
        <v>1</v>
      </c>
      <c r="B2" s="2"/>
      <c r="C2" s="2"/>
      <c r="D2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5" t="s">
        <v>4</v>
      </c>
      <c r="C5" s="5"/>
      <c r="D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  <c r="D6" s="5"/>
    </row>
    <row r="7" customFormat="false" ht="15" hidden="false" customHeight="false" outlineLevel="0" collapsed="false">
      <c r="A7" s="4" t="s">
        <v>7</v>
      </c>
      <c r="B7" s="5" t="s">
        <v>8</v>
      </c>
      <c r="C7" s="5"/>
      <c r="D7" s="5"/>
    </row>
    <row r="8" customFormat="false" ht="15" hidden="false" customHeight="false" outlineLevel="0" collapsed="false">
      <c r="A8" s="4" t="s">
        <v>9</v>
      </c>
      <c r="B8" s="5" t="n">
        <v>2025</v>
      </c>
      <c r="C8" s="5"/>
      <c r="D8" s="5"/>
    </row>
    <row r="10" customFormat="false" ht="15" hidden="false" customHeight="false" outlineLevel="0" collapsed="false">
      <c r="A10" s="3" t="s">
        <v>10</v>
      </c>
      <c r="B10" s="3"/>
      <c r="C10" s="3"/>
      <c r="D10" s="3"/>
    </row>
    <row r="11" customFormat="false" ht="15" hidden="false" customHeight="false" outlineLevel="0" collapsed="false">
      <c r="A11" s="4" t="s">
        <v>11</v>
      </c>
      <c r="B11" s="6" t="n">
        <v>0.19</v>
      </c>
      <c r="C11" s="7" t="s">
        <v>12</v>
      </c>
      <c r="D11" s="7"/>
    </row>
    <row r="12" customFormat="false" ht="15" hidden="false" customHeight="false" outlineLevel="0" collapsed="false">
      <c r="A12" s="8" t="s">
        <v>13</v>
      </c>
      <c r="B12" s="9" t="n">
        <v>4</v>
      </c>
      <c r="C12" s="10" t="s">
        <v>14</v>
      </c>
      <c r="D12" s="10"/>
    </row>
    <row r="13" customFormat="false" ht="15" hidden="false" customHeight="false" outlineLevel="0" collapsed="false">
      <c r="A13" s="4" t="s">
        <v>15</v>
      </c>
      <c r="B13" s="6" t="n">
        <v>0.3</v>
      </c>
      <c r="C13" s="7" t="s">
        <v>16</v>
      </c>
      <c r="D13" s="7"/>
    </row>
    <row r="14" customFormat="false" ht="15" hidden="false" customHeight="false" outlineLevel="0" collapsed="false">
      <c r="A14" s="8" t="s">
        <v>17</v>
      </c>
      <c r="B14" s="6" t="n">
        <v>0.21</v>
      </c>
      <c r="C14" s="10" t="s">
        <v>18</v>
      </c>
      <c r="D14" s="10"/>
    </row>
    <row r="15" customFormat="false" ht="15" hidden="false" customHeight="false" outlineLevel="0" collapsed="false">
      <c r="A15" s="4" t="s">
        <v>19</v>
      </c>
      <c r="B15" s="11" t="n">
        <v>30</v>
      </c>
      <c r="C15" s="7" t="s">
        <v>20</v>
      </c>
      <c r="D15" s="7"/>
    </row>
    <row r="16" customFormat="false" ht="15" hidden="false" customHeight="false" outlineLevel="0" collapsed="false">
      <c r="A16" s="8" t="s">
        <v>21</v>
      </c>
      <c r="B16" s="11" t="n">
        <v>14</v>
      </c>
      <c r="C16" s="10" t="s">
        <v>22</v>
      </c>
      <c r="D16" s="10"/>
    </row>
    <row r="18" customFormat="false" ht="15" hidden="false" customHeight="false" outlineLevel="0" collapsed="false">
      <c r="A18" s="3" t="s">
        <v>23</v>
      </c>
      <c r="B18" s="3"/>
      <c r="C18" s="3"/>
      <c r="D18" s="3"/>
    </row>
    <row r="19" customFormat="false" ht="15" hidden="false" customHeight="false" outlineLevel="0" collapsed="false">
      <c r="A19" s="4" t="s">
        <v>24</v>
      </c>
      <c r="B19" s="6" t="n">
        <v>0.1</v>
      </c>
      <c r="C19" s="7" t="s">
        <v>25</v>
      </c>
      <c r="D19" s="7"/>
    </row>
    <row r="20" customFormat="false" ht="15" hidden="false" customHeight="false" outlineLevel="0" collapsed="false">
      <c r="A20" s="8" t="s">
        <v>26</v>
      </c>
      <c r="B20" s="6" t="n">
        <v>0.08</v>
      </c>
      <c r="C20" s="10" t="s">
        <v>27</v>
      </c>
      <c r="D20" s="10"/>
    </row>
    <row r="21" customFormat="false" ht="15" hidden="false" customHeight="false" outlineLevel="0" collapsed="false">
      <c r="A21" s="4" t="s">
        <v>28</v>
      </c>
      <c r="B21" s="6" t="n">
        <v>0.05</v>
      </c>
      <c r="C21" s="7" t="s">
        <v>29</v>
      </c>
      <c r="D21" s="7"/>
    </row>
    <row r="22" customFormat="false" ht="15" hidden="false" customHeight="false" outlineLevel="0" collapsed="false">
      <c r="A22" s="8" t="s">
        <v>30</v>
      </c>
      <c r="B22" s="6" t="n">
        <v>0.04</v>
      </c>
      <c r="C22" s="10" t="s">
        <v>31</v>
      </c>
      <c r="D22" s="10"/>
    </row>
    <row r="25" customFormat="false" ht="15" hidden="false" customHeight="false" outlineLevel="0" collapsed="false">
      <c r="A25" s="3" t="s">
        <v>32</v>
      </c>
      <c r="B25" s="3"/>
      <c r="C25" s="3"/>
      <c r="D25" s="3"/>
    </row>
    <row r="26" customFormat="false" ht="15" hidden="false" customHeight="false" outlineLevel="0" collapsed="false">
      <c r="A26" s="12" t="s">
        <v>33</v>
      </c>
      <c r="B26" s="13" t="s">
        <v>34</v>
      </c>
      <c r="C26" s="13"/>
      <c r="D26" s="13"/>
    </row>
    <row r="27" customFormat="false" ht="15" hidden="false" customHeight="false" outlineLevel="0" collapsed="false">
      <c r="A27" s="14" t="s">
        <v>33</v>
      </c>
      <c r="B27" s="13" t="s">
        <v>35</v>
      </c>
      <c r="C27" s="13"/>
      <c r="D27" s="13"/>
    </row>
    <row r="28" customFormat="false" ht="15" hidden="false" customHeight="false" outlineLevel="0" collapsed="false">
      <c r="A28" s="15" t="s">
        <v>33</v>
      </c>
      <c r="B28" s="13" t="s">
        <v>36</v>
      </c>
      <c r="C28" s="13"/>
      <c r="D28" s="13"/>
    </row>
  </sheetData>
  <mergeCells count="23">
    <mergeCell ref="A1:D1"/>
    <mergeCell ref="A2:D2"/>
    <mergeCell ref="A4:D4"/>
    <mergeCell ref="B5:D5"/>
    <mergeCell ref="B6:D6"/>
    <mergeCell ref="B7:D7"/>
    <mergeCell ref="B8:D8"/>
    <mergeCell ref="A10:D10"/>
    <mergeCell ref="C11:D11"/>
    <mergeCell ref="C12:D12"/>
    <mergeCell ref="C13:D13"/>
    <mergeCell ref="C14:D14"/>
    <mergeCell ref="C15:D15"/>
    <mergeCell ref="C16:D16"/>
    <mergeCell ref="A18:D18"/>
    <mergeCell ref="C19:D19"/>
    <mergeCell ref="C20:D20"/>
    <mergeCell ref="C21:D21"/>
    <mergeCell ref="C22:D22"/>
    <mergeCell ref="A25:D25"/>
    <mergeCell ref="B26:D26"/>
    <mergeCell ref="B27:D27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P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6"/>
    <col collapsed="false" customWidth="true" hidden="false" outlineLevel="0" max="16" min="3" style="0" width="12"/>
  </cols>
  <sheetData>
    <row r="1" customFormat="false" ht="37.5" hidden="false" customHeight="true" outlineLevel="0" collapsed="false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customFormat="false" ht="19.5" hidden="false" customHeight="true" outlineLevel="0" collapsed="false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" hidden="false" customHeight="false" outlineLevel="0" collapsed="false">
      <c r="A3" s="17" t="s">
        <v>39</v>
      </c>
      <c r="B3" s="17" t="s">
        <v>40</v>
      </c>
      <c r="C3" s="17" t="s">
        <v>41</v>
      </c>
      <c r="D3" s="17" t="s">
        <v>42</v>
      </c>
      <c r="E3" s="17" t="s">
        <v>43</v>
      </c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7" t="s">
        <v>54</v>
      </c>
    </row>
    <row r="4" customFormat="false" ht="15" hidden="false" customHeight="false" outlineLevel="0" collapsed="false">
      <c r="A4" s="3" t="s">
        <v>55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15" hidden="false" customHeight="false" outlineLevel="0" collapsed="false">
      <c r="A5" s="8" t="s">
        <v>56</v>
      </c>
      <c r="B5" s="18" t="s">
        <v>57</v>
      </c>
      <c r="C5" s="19" t="n">
        <v>8000</v>
      </c>
      <c r="D5" s="19" t="n">
        <v>8500</v>
      </c>
      <c r="E5" s="19" t="n">
        <v>9000</v>
      </c>
      <c r="F5" s="19" t="n">
        <v>9000</v>
      </c>
      <c r="G5" s="19" t="n">
        <v>9500</v>
      </c>
      <c r="H5" s="19" t="n">
        <v>10000</v>
      </c>
      <c r="I5" s="19" t="n">
        <v>10000</v>
      </c>
      <c r="J5" s="19" t="n">
        <v>9500</v>
      </c>
      <c r="K5" s="19" t="n">
        <v>9000</v>
      </c>
      <c r="L5" s="19" t="n">
        <v>9500</v>
      </c>
      <c r="M5" s="19" t="n">
        <v>10000</v>
      </c>
      <c r="N5" s="19" t="n">
        <v>11000</v>
      </c>
      <c r="O5" s="20" t="n">
        <f aca="false">SUM(C5:N5)</f>
        <v>113000</v>
      </c>
      <c r="P5" s="20" t="n">
        <f aca="false">O5/12</f>
        <v>9416.66666666667</v>
      </c>
    </row>
    <row r="6" customFormat="false" ht="15" hidden="false" customHeight="false" outlineLevel="0" collapsed="false">
      <c r="A6" s="4" t="s">
        <v>58</v>
      </c>
      <c r="B6" s="21" t="s">
        <v>57</v>
      </c>
      <c r="C6" s="19" t="n">
        <v>3000</v>
      </c>
      <c r="D6" s="19" t="n">
        <v>3000</v>
      </c>
      <c r="E6" s="19" t="n">
        <v>3200</v>
      </c>
      <c r="F6" s="19" t="n">
        <v>3500</v>
      </c>
      <c r="G6" s="19" t="n">
        <v>3500</v>
      </c>
      <c r="H6" s="19" t="n">
        <v>4000</v>
      </c>
      <c r="I6" s="19" t="n">
        <v>4000</v>
      </c>
      <c r="J6" s="19" t="n">
        <v>3800</v>
      </c>
      <c r="K6" s="19" t="n">
        <v>3500</v>
      </c>
      <c r="L6" s="19" t="n">
        <v>3500</v>
      </c>
      <c r="M6" s="19" t="n">
        <v>4000</v>
      </c>
      <c r="N6" s="19" t="n">
        <v>4500</v>
      </c>
      <c r="O6" s="20" t="n">
        <f aca="false">SUM(C6:N6)</f>
        <v>43500</v>
      </c>
      <c r="P6" s="20" t="n">
        <f aca="false">O6/12</f>
        <v>3625</v>
      </c>
    </row>
    <row r="7" customFormat="false" ht="15" hidden="false" customHeight="false" outlineLevel="0" collapsed="false">
      <c r="A7" s="8" t="s">
        <v>59</v>
      </c>
      <c r="B7" s="18" t="s">
        <v>57</v>
      </c>
      <c r="C7" s="19" t="n">
        <v>1500</v>
      </c>
      <c r="D7" s="19" t="n">
        <v>1500</v>
      </c>
      <c r="E7" s="19" t="n">
        <v>1500</v>
      </c>
      <c r="F7" s="19" t="n">
        <v>2000</v>
      </c>
      <c r="G7" s="19" t="n">
        <v>2000</v>
      </c>
      <c r="H7" s="19" t="n">
        <v>2000</v>
      </c>
      <c r="I7" s="19" t="n">
        <v>2000</v>
      </c>
      <c r="J7" s="19" t="n">
        <v>1800</v>
      </c>
      <c r="K7" s="19" t="n">
        <v>1800</v>
      </c>
      <c r="L7" s="19" t="n">
        <v>2000</v>
      </c>
      <c r="M7" s="19" t="n">
        <v>2000</v>
      </c>
      <c r="N7" s="19" t="n">
        <v>2500</v>
      </c>
      <c r="O7" s="20" t="n">
        <f aca="false">SUM(C7:N7)</f>
        <v>22600</v>
      </c>
      <c r="P7" s="20" t="n">
        <f aca="false">O7/12</f>
        <v>1883.33333333333</v>
      </c>
    </row>
    <row r="8" customFormat="false" ht="15" hidden="false" customHeight="false" outlineLevel="0" collapsed="false">
      <c r="A8" s="22" t="s">
        <v>60</v>
      </c>
      <c r="B8" s="23"/>
      <c r="C8" s="24" t="n">
        <f aca="false">SUM(C5:C7)</f>
        <v>12500</v>
      </c>
      <c r="D8" s="24" t="n">
        <f aca="false">SUM(D5:D7)</f>
        <v>13000</v>
      </c>
      <c r="E8" s="24" t="n">
        <f aca="false">SUM(E5:E7)</f>
        <v>13700</v>
      </c>
      <c r="F8" s="24" t="n">
        <f aca="false">SUM(F5:F7)</f>
        <v>14500</v>
      </c>
      <c r="G8" s="24" t="n">
        <f aca="false">SUM(G5:G7)</f>
        <v>15000</v>
      </c>
      <c r="H8" s="24" t="n">
        <f aca="false">SUM(H5:H7)</f>
        <v>16000</v>
      </c>
      <c r="I8" s="24" t="n">
        <f aca="false">SUM(I5:I7)</f>
        <v>16000</v>
      </c>
      <c r="J8" s="24" t="n">
        <f aca="false">SUM(J5:J7)</f>
        <v>15100</v>
      </c>
      <c r="K8" s="24" t="n">
        <f aca="false">SUM(K5:K7)</f>
        <v>14300</v>
      </c>
      <c r="L8" s="24" t="n">
        <f aca="false">SUM(L5:L7)</f>
        <v>15000</v>
      </c>
      <c r="M8" s="24" t="n">
        <f aca="false">SUM(M5:M7)</f>
        <v>16000</v>
      </c>
      <c r="N8" s="24" t="n">
        <f aca="false">SUM(N5:N7)</f>
        <v>18000</v>
      </c>
      <c r="O8" s="24" t="n">
        <f aca="false">SUM(O5:O7)</f>
        <v>179100</v>
      </c>
      <c r="P8" s="24" t="n">
        <f aca="false">O8/12</f>
        <v>14925</v>
      </c>
    </row>
    <row r="9" customFormat="false" ht="15" hidden="false" customHeight="false" outlineLevel="0" collapsed="false">
      <c r="A9" s="4" t="s">
        <v>61</v>
      </c>
      <c r="B9" s="25"/>
      <c r="C9" s="26" t="n">
        <f aca="false">C8*Annahmen!$B$11</f>
        <v>2375</v>
      </c>
      <c r="D9" s="26" t="n">
        <f aca="false">D8*Annahmen!$B$11</f>
        <v>2470</v>
      </c>
      <c r="E9" s="26" t="n">
        <f aca="false">E8*Annahmen!$B$11</f>
        <v>2603</v>
      </c>
      <c r="F9" s="26" t="n">
        <f aca="false">F8*Annahmen!$B$11</f>
        <v>2755</v>
      </c>
      <c r="G9" s="26" t="n">
        <f aca="false">G8*Annahmen!$B$11</f>
        <v>2850</v>
      </c>
      <c r="H9" s="26" t="n">
        <f aca="false">H8*Annahmen!$B$11</f>
        <v>3040</v>
      </c>
      <c r="I9" s="26" t="n">
        <f aca="false">I8*Annahmen!$B$11</f>
        <v>3040</v>
      </c>
      <c r="J9" s="26" t="n">
        <f aca="false">J8*Annahmen!$B$11</f>
        <v>2869</v>
      </c>
      <c r="K9" s="26" t="n">
        <f aca="false">K8*Annahmen!$B$11</f>
        <v>2717</v>
      </c>
      <c r="L9" s="26" t="n">
        <f aca="false">L8*Annahmen!$B$11</f>
        <v>2850</v>
      </c>
      <c r="M9" s="26" t="n">
        <f aca="false">M8*Annahmen!$B$11</f>
        <v>3040</v>
      </c>
      <c r="N9" s="26" t="n">
        <f aca="false">N8*Annahmen!$B$11</f>
        <v>3420</v>
      </c>
      <c r="O9" s="20" t="n">
        <f aca="false">SUM(C9:N9)</f>
        <v>34029</v>
      </c>
      <c r="P9" s="20" t="n">
        <f aca="false">O9/12</f>
        <v>2835.75</v>
      </c>
    </row>
    <row r="10" customFormat="false" ht="15" hidden="false" customHeight="false" outlineLevel="0" collapsed="false">
      <c r="A10" s="22" t="s">
        <v>62</v>
      </c>
      <c r="B10" s="23"/>
      <c r="C10" s="24" t="n">
        <f aca="false">C8+C9</f>
        <v>14875</v>
      </c>
      <c r="D10" s="24" t="n">
        <f aca="false">D8+D9</f>
        <v>15470</v>
      </c>
      <c r="E10" s="24" t="n">
        <f aca="false">E8+E9</f>
        <v>16303</v>
      </c>
      <c r="F10" s="24" t="n">
        <f aca="false">F8+F9</f>
        <v>17255</v>
      </c>
      <c r="G10" s="24" t="n">
        <f aca="false">G8+G9</f>
        <v>17850</v>
      </c>
      <c r="H10" s="24" t="n">
        <f aca="false">H8+H9</f>
        <v>19040</v>
      </c>
      <c r="I10" s="24" t="n">
        <f aca="false">I8+I9</f>
        <v>19040</v>
      </c>
      <c r="J10" s="24" t="n">
        <f aca="false">J8+J9</f>
        <v>17969</v>
      </c>
      <c r="K10" s="24" t="n">
        <f aca="false">K8+K9</f>
        <v>17017</v>
      </c>
      <c r="L10" s="24" t="n">
        <f aca="false">L8+L9</f>
        <v>17850</v>
      </c>
      <c r="M10" s="24" t="n">
        <f aca="false">M8+M9</f>
        <v>19040</v>
      </c>
      <c r="N10" s="24" t="n">
        <f aca="false">N8+N9</f>
        <v>21420</v>
      </c>
      <c r="O10" s="24" t="n">
        <f aca="false">O8+O9</f>
        <v>213129</v>
      </c>
      <c r="P10" s="24" t="n">
        <f aca="false">O10/12</f>
        <v>17760.75</v>
      </c>
    </row>
    <row r="12" customFormat="false" ht="15" hidden="false" customHeight="false" outlineLevel="0" collapsed="false">
      <c r="A12" s="3" t="s">
        <v>63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customFormat="false" ht="15" hidden="false" customHeight="false" outlineLevel="0" collapsed="false">
      <c r="A13" s="8" t="s">
        <v>64</v>
      </c>
      <c r="B13" s="18" t="s">
        <v>57</v>
      </c>
      <c r="C13" s="19" t="n">
        <v>1800</v>
      </c>
      <c r="D13" s="27" t="n">
        <f aca="false">$C13</f>
        <v>1800</v>
      </c>
      <c r="E13" s="27" t="n">
        <f aca="false">$C13</f>
        <v>1800</v>
      </c>
      <c r="F13" s="27" t="n">
        <f aca="false">$C13</f>
        <v>1800</v>
      </c>
      <c r="G13" s="27" t="n">
        <f aca="false">$C13</f>
        <v>1800</v>
      </c>
      <c r="H13" s="27" t="n">
        <f aca="false">$C13</f>
        <v>1800</v>
      </c>
      <c r="I13" s="27" t="n">
        <f aca="false">$C13</f>
        <v>1800</v>
      </c>
      <c r="J13" s="27" t="n">
        <f aca="false">$C13</f>
        <v>1800</v>
      </c>
      <c r="K13" s="27" t="n">
        <f aca="false">$C13</f>
        <v>1800</v>
      </c>
      <c r="L13" s="27" t="n">
        <f aca="false">$C13</f>
        <v>1800</v>
      </c>
      <c r="M13" s="27" t="n">
        <f aca="false">$C13</f>
        <v>1800</v>
      </c>
      <c r="N13" s="27" t="n">
        <f aca="false">$C13</f>
        <v>1800</v>
      </c>
      <c r="O13" s="20" t="n">
        <f aca="false">SUM(C13:N13)</f>
        <v>21600</v>
      </c>
      <c r="P13" s="20" t="n">
        <f aca="false">O13/12</f>
        <v>1800</v>
      </c>
    </row>
    <row r="14" customFormat="false" ht="15" hidden="false" customHeight="false" outlineLevel="0" collapsed="false">
      <c r="A14" s="4" t="s">
        <v>65</v>
      </c>
      <c r="B14" s="21" t="s">
        <v>57</v>
      </c>
      <c r="C14" s="19" t="n">
        <v>3500</v>
      </c>
      <c r="D14" s="26" t="n">
        <f aca="false">$C14</f>
        <v>3500</v>
      </c>
      <c r="E14" s="26" t="n">
        <f aca="false">$C14</f>
        <v>3500</v>
      </c>
      <c r="F14" s="26" t="n">
        <f aca="false">$C14</f>
        <v>3500</v>
      </c>
      <c r="G14" s="26" t="n">
        <f aca="false">$C14</f>
        <v>3500</v>
      </c>
      <c r="H14" s="26" t="n">
        <f aca="false">$C14</f>
        <v>3500</v>
      </c>
      <c r="I14" s="26" t="n">
        <f aca="false">$C14</f>
        <v>3500</v>
      </c>
      <c r="J14" s="26" t="n">
        <f aca="false">$C14</f>
        <v>3500</v>
      </c>
      <c r="K14" s="26" t="n">
        <f aca="false">$C14</f>
        <v>3500</v>
      </c>
      <c r="L14" s="26" t="n">
        <f aca="false">$C14</f>
        <v>3500</v>
      </c>
      <c r="M14" s="26" t="n">
        <f aca="false">$C14</f>
        <v>3500</v>
      </c>
      <c r="N14" s="26" t="n">
        <f aca="false">$C14</f>
        <v>3500</v>
      </c>
      <c r="O14" s="20" t="n">
        <f aca="false">SUM(C14:N14)</f>
        <v>42000</v>
      </c>
      <c r="P14" s="20" t="n">
        <f aca="false">O14/12</f>
        <v>3500</v>
      </c>
    </row>
    <row r="15" customFormat="false" ht="15" hidden="false" customHeight="false" outlineLevel="0" collapsed="false">
      <c r="A15" s="8" t="s">
        <v>66</v>
      </c>
      <c r="B15" s="18" t="s">
        <v>57</v>
      </c>
      <c r="C15" s="27" t="n">
        <f aca="false">C14*Annahmen!$B$14</f>
        <v>735</v>
      </c>
      <c r="D15" s="27" t="n">
        <f aca="false">D14*Annahmen!$B$14</f>
        <v>735</v>
      </c>
      <c r="E15" s="27" t="n">
        <f aca="false">E14*Annahmen!$B$14</f>
        <v>735</v>
      </c>
      <c r="F15" s="27" t="n">
        <f aca="false">F14*Annahmen!$B$14</f>
        <v>735</v>
      </c>
      <c r="G15" s="27" t="n">
        <f aca="false">G14*Annahmen!$B$14</f>
        <v>735</v>
      </c>
      <c r="H15" s="27" t="n">
        <f aca="false">H14*Annahmen!$B$14</f>
        <v>735</v>
      </c>
      <c r="I15" s="27" t="n">
        <f aca="false">I14*Annahmen!$B$14</f>
        <v>735</v>
      </c>
      <c r="J15" s="27" t="n">
        <f aca="false">J14*Annahmen!$B$14</f>
        <v>735</v>
      </c>
      <c r="K15" s="27" t="n">
        <f aca="false">K14*Annahmen!$B$14</f>
        <v>735</v>
      </c>
      <c r="L15" s="27" t="n">
        <f aca="false">L14*Annahmen!$B$14</f>
        <v>735</v>
      </c>
      <c r="M15" s="27" t="n">
        <f aca="false">M14*Annahmen!$B$14</f>
        <v>735</v>
      </c>
      <c r="N15" s="27" t="n">
        <f aca="false">N14*Annahmen!$B$14</f>
        <v>735</v>
      </c>
      <c r="O15" s="20" t="n">
        <f aca="false">SUM(C15:N15)</f>
        <v>8820</v>
      </c>
      <c r="P15" s="20" t="n">
        <f aca="false">O15/12</f>
        <v>735</v>
      </c>
    </row>
    <row r="16" customFormat="false" ht="15" hidden="false" customHeight="false" outlineLevel="0" collapsed="false">
      <c r="A16" s="4" t="s">
        <v>67</v>
      </c>
      <c r="B16" s="21" t="s">
        <v>57</v>
      </c>
      <c r="C16" s="19" t="n">
        <v>400</v>
      </c>
      <c r="D16" s="26" t="n">
        <f aca="false">$C16</f>
        <v>400</v>
      </c>
      <c r="E16" s="26" t="n">
        <f aca="false">$C16</f>
        <v>400</v>
      </c>
      <c r="F16" s="26" t="n">
        <f aca="false">$C16</f>
        <v>400</v>
      </c>
      <c r="G16" s="26" t="n">
        <f aca="false">$C16</f>
        <v>400</v>
      </c>
      <c r="H16" s="26" t="n">
        <f aca="false">$C16</f>
        <v>400</v>
      </c>
      <c r="I16" s="26" t="n">
        <f aca="false">$C16</f>
        <v>400</v>
      </c>
      <c r="J16" s="26" t="n">
        <f aca="false">$C16</f>
        <v>400</v>
      </c>
      <c r="K16" s="26" t="n">
        <f aca="false">$C16</f>
        <v>400</v>
      </c>
      <c r="L16" s="26" t="n">
        <f aca="false">$C16</f>
        <v>400</v>
      </c>
      <c r="M16" s="26" t="n">
        <f aca="false">$C16</f>
        <v>400</v>
      </c>
      <c r="N16" s="26" t="n">
        <f aca="false">$C16</f>
        <v>400</v>
      </c>
      <c r="O16" s="20" t="n">
        <f aca="false">SUM(C16:N16)</f>
        <v>4800</v>
      </c>
      <c r="P16" s="20" t="n">
        <f aca="false">O16/12</f>
        <v>400</v>
      </c>
    </row>
    <row r="17" customFormat="false" ht="15" hidden="false" customHeight="false" outlineLevel="0" collapsed="false">
      <c r="A17" s="8" t="s">
        <v>68</v>
      </c>
      <c r="B17" s="18" t="s">
        <v>57</v>
      </c>
      <c r="C17" s="19" t="n">
        <v>200</v>
      </c>
      <c r="D17" s="27" t="n">
        <f aca="false">$C17</f>
        <v>200</v>
      </c>
      <c r="E17" s="27" t="n">
        <f aca="false">$C17</f>
        <v>200</v>
      </c>
      <c r="F17" s="27" t="n">
        <f aca="false">$C17</f>
        <v>200</v>
      </c>
      <c r="G17" s="27" t="n">
        <f aca="false">$C17</f>
        <v>200</v>
      </c>
      <c r="H17" s="27" t="n">
        <f aca="false">$C17</f>
        <v>200</v>
      </c>
      <c r="I17" s="27" t="n">
        <f aca="false">$C17</f>
        <v>200</v>
      </c>
      <c r="J17" s="27" t="n">
        <f aca="false">$C17</f>
        <v>200</v>
      </c>
      <c r="K17" s="27" t="n">
        <f aca="false">$C17</f>
        <v>200</v>
      </c>
      <c r="L17" s="27" t="n">
        <f aca="false">$C17</f>
        <v>200</v>
      </c>
      <c r="M17" s="27" t="n">
        <f aca="false">$C17</f>
        <v>200</v>
      </c>
      <c r="N17" s="27" t="n">
        <f aca="false">$C17</f>
        <v>200</v>
      </c>
      <c r="O17" s="20" t="n">
        <f aca="false">SUM(C17:N17)</f>
        <v>2400</v>
      </c>
      <c r="P17" s="20" t="n">
        <f aca="false">O17/12</f>
        <v>200</v>
      </c>
    </row>
    <row r="18" customFormat="false" ht="15" hidden="false" customHeight="false" outlineLevel="0" collapsed="false">
      <c r="A18" s="4" t="s">
        <v>69</v>
      </c>
      <c r="B18" s="21" t="s">
        <v>57</v>
      </c>
      <c r="C18" s="19" t="n">
        <v>120</v>
      </c>
      <c r="D18" s="26" t="n">
        <f aca="false">$C18</f>
        <v>120</v>
      </c>
      <c r="E18" s="26" t="n">
        <f aca="false">$C18</f>
        <v>120</v>
      </c>
      <c r="F18" s="26" t="n">
        <f aca="false">$C18</f>
        <v>120</v>
      </c>
      <c r="G18" s="26" t="n">
        <f aca="false">$C18</f>
        <v>120</v>
      </c>
      <c r="H18" s="26" t="n">
        <f aca="false">$C18</f>
        <v>120</v>
      </c>
      <c r="I18" s="26" t="n">
        <f aca="false">$C18</f>
        <v>120</v>
      </c>
      <c r="J18" s="26" t="n">
        <f aca="false">$C18</f>
        <v>120</v>
      </c>
      <c r="K18" s="26" t="n">
        <f aca="false">$C18</f>
        <v>120</v>
      </c>
      <c r="L18" s="26" t="n">
        <f aca="false">$C18</f>
        <v>120</v>
      </c>
      <c r="M18" s="26" t="n">
        <f aca="false">$C18</f>
        <v>120</v>
      </c>
      <c r="N18" s="26" t="n">
        <f aca="false">$C18</f>
        <v>120</v>
      </c>
      <c r="O18" s="20" t="n">
        <f aca="false">SUM(C18:N18)</f>
        <v>1440</v>
      </c>
      <c r="P18" s="20" t="n">
        <f aca="false">O18/12</f>
        <v>120</v>
      </c>
    </row>
    <row r="19" customFormat="false" ht="15" hidden="false" customHeight="false" outlineLevel="0" collapsed="false">
      <c r="A19" s="8" t="s">
        <v>70</v>
      </c>
      <c r="B19" s="18" t="s">
        <v>57</v>
      </c>
      <c r="C19" s="19" t="n">
        <v>250</v>
      </c>
      <c r="D19" s="27" t="n">
        <f aca="false">$C19</f>
        <v>250</v>
      </c>
      <c r="E19" s="27" t="n">
        <f aca="false">$C19</f>
        <v>250</v>
      </c>
      <c r="F19" s="27" t="n">
        <f aca="false">$C19</f>
        <v>250</v>
      </c>
      <c r="G19" s="27" t="n">
        <f aca="false">$C19</f>
        <v>250</v>
      </c>
      <c r="H19" s="27" t="n">
        <f aca="false">$C19</f>
        <v>250</v>
      </c>
      <c r="I19" s="27" t="n">
        <f aca="false">$C19</f>
        <v>250</v>
      </c>
      <c r="J19" s="27" t="n">
        <f aca="false">$C19</f>
        <v>250</v>
      </c>
      <c r="K19" s="27" t="n">
        <f aca="false">$C19</f>
        <v>250</v>
      </c>
      <c r="L19" s="27" t="n">
        <f aca="false">$C19</f>
        <v>250</v>
      </c>
      <c r="M19" s="27" t="n">
        <f aca="false">$C19</f>
        <v>250</v>
      </c>
      <c r="N19" s="27" t="n">
        <f aca="false">$C19</f>
        <v>250</v>
      </c>
      <c r="O19" s="20" t="n">
        <f aca="false">SUM(C19:N19)</f>
        <v>3000</v>
      </c>
      <c r="P19" s="20" t="n">
        <f aca="false">O19/12</f>
        <v>250</v>
      </c>
    </row>
    <row r="20" customFormat="false" ht="15" hidden="false" customHeight="false" outlineLevel="0" collapsed="false">
      <c r="A20" s="4" t="s">
        <v>71</v>
      </c>
      <c r="B20" s="21" t="s">
        <v>57</v>
      </c>
      <c r="C20" s="19" t="n">
        <v>500</v>
      </c>
      <c r="D20" s="26" t="n">
        <f aca="false">$C20</f>
        <v>500</v>
      </c>
      <c r="E20" s="26" t="n">
        <f aca="false">$C20</f>
        <v>500</v>
      </c>
      <c r="F20" s="26" t="n">
        <f aca="false">$C20</f>
        <v>500</v>
      </c>
      <c r="G20" s="26" t="n">
        <f aca="false">$C20</f>
        <v>500</v>
      </c>
      <c r="H20" s="26" t="n">
        <f aca="false">$C20</f>
        <v>500</v>
      </c>
      <c r="I20" s="26" t="n">
        <f aca="false">$C20</f>
        <v>500</v>
      </c>
      <c r="J20" s="26" t="n">
        <f aca="false">$C20</f>
        <v>500</v>
      </c>
      <c r="K20" s="26" t="n">
        <f aca="false">$C20</f>
        <v>500</v>
      </c>
      <c r="L20" s="26" t="n">
        <f aca="false">$C20</f>
        <v>500</v>
      </c>
      <c r="M20" s="26" t="n">
        <f aca="false">$C20</f>
        <v>500</v>
      </c>
      <c r="N20" s="26" t="n">
        <f aca="false">$C20</f>
        <v>500</v>
      </c>
      <c r="O20" s="20" t="n">
        <f aca="false">SUM(C20:N20)</f>
        <v>6000</v>
      </c>
      <c r="P20" s="20" t="n">
        <f aca="false">O20/12</f>
        <v>500</v>
      </c>
    </row>
    <row r="21" customFormat="false" ht="15" hidden="false" customHeight="false" outlineLevel="0" collapsed="false">
      <c r="A21" s="8" t="s">
        <v>72</v>
      </c>
      <c r="B21" s="18" t="s">
        <v>57</v>
      </c>
      <c r="C21" s="19" t="n">
        <v>180</v>
      </c>
      <c r="D21" s="27" t="n">
        <f aca="false">$C21</f>
        <v>180</v>
      </c>
      <c r="E21" s="27" t="n">
        <f aca="false">$C21</f>
        <v>180</v>
      </c>
      <c r="F21" s="27" t="n">
        <f aca="false">$C21</f>
        <v>180</v>
      </c>
      <c r="G21" s="27" t="n">
        <f aca="false">$C21</f>
        <v>180</v>
      </c>
      <c r="H21" s="27" t="n">
        <f aca="false">$C21</f>
        <v>180</v>
      </c>
      <c r="I21" s="27" t="n">
        <f aca="false">$C21</f>
        <v>180</v>
      </c>
      <c r="J21" s="27" t="n">
        <f aca="false">$C21</f>
        <v>180</v>
      </c>
      <c r="K21" s="27" t="n">
        <f aca="false">$C21</f>
        <v>180</v>
      </c>
      <c r="L21" s="27" t="n">
        <f aca="false">$C21</f>
        <v>180</v>
      </c>
      <c r="M21" s="27" t="n">
        <f aca="false">$C21</f>
        <v>180</v>
      </c>
      <c r="N21" s="27" t="n">
        <f aca="false">$C21</f>
        <v>180</v>
      </c>
      <c r="O21" s="20" t="n">
        <f aca="false">SUM(C21:N21)</f>
        <v>2160</v>
      </c>
      <c r="P21" s="20" t="n">
        <f aca="false">O21/12</f>
        <v>180</v>
      </c>
    </row>
    <row r="22" customFormat="false" ht="15" hidden="false" customHeight="false" outlineLevel="0" collapsed="false">
      <c r="A22" s="4" t="s">
        <v>73</v>
      </c>
      <c r="B22" s="21" t="s">
        <v>57</v>
      </c>
      <c r="C22" s="19" t="n">
        <v>150</v>
      </c>
      <c r="D22" s="26" t="n">
        <f aca="false">$C22</f>
        <v>150</v>
      </c>
      <c r="E22" s="26" t="n">
        <f aca="false">$C22</f>
        <v>150</v>
      </c>
      <c r="F22" s="26" t="n">
        <f aca="false">$C22</f>
        <v>150</v>
      </c>
      <c r="G22" s="26" t="n">
        <f aca="false">$C22</f>
        <v>150</v>
      </c>
      <c r="H22" s="26" t="n">
        <f aca="false">$C22</f>
        <v>150</v>
      </c>
      <c r="I22" s="26" t="n">
        <f aca="false">$C22</f>
        <v>150</v>
      </c>
      <c r="J22" s="26" t="n">
        <f aca="false">$C22</f>
        <v>150</v>
      </c>
      <c r="K22" s="26" t="n">
        <f aca="false">$C22</f>
        <v>150</v>
      </c>
      <c r="L22" s="26" t="n">
        <f aca="false">$C22</f>
        <v>150</v>
      </c>
      <c r="M22" s="26" t="n">
        <f aca="false">$C22</f>
        <v>150</v>
      </c>
      <c r="N22" s="26" t="n">
        <f aca="false">$C22</f>
        <v>150</v>
      </c>
      <c r="O22" s="20" t="n">
        <f aca="false">SUM(C22:N22)</f>
        <v>1800</v>
      </c>
      <c r="P22" s="20" t="n">
        <f aca="false">O22/12</f>
        <v>150</v>
      </c>
    </row>
    <row r="23" customFormat="false" ht="15" hidden="false" customHeight="false" outlineLevel="0" collapsed="false">
      <c r="A23" s="22" t="s">
        <v>74</v>
      </c>
      <c r="B23" s="23"/>
      <c r="C23" s="24" t="n">
        <f aca="false">SUM(C13:C22)</f>
        <v>7835</v>
      </c>
      <c r="D23" s="24" t="n">
        <f aca="false">SUM(D13:D22)</f>
        <v>7835</v>
      </c>
      <c r="E23" s="24" t="n">
        <f aca="false">SUM(E13:E22)</f>
        <v>7835</v>
      </c>
      <c r="F23" s="24" t="n">
        <f aca="false">SUM(F13:F22)</f>
        <v>7835</v>
      </c>
      <c r="G23" s="24" t="n">
        <f aca="false">SUM(G13:G22)</f>
        <v>7835</v>
      </c>
      <c r="H23" s="24" t="n">
        <f aca="false">SUM(H13:H22)</f>
        <v>7835</v>
      </c>
      <c r="I23" s="24" t="n">
        <f aca="false">SUM(I13:I22)</f>
        <v>7835</v>
      </c>
      <c r="J23" s="24" t="n">
        <f aca="false">SUM(J13:J22)</f>
        <v>7835</v>
      </c>
      <c r="K23" s="24" t="n">
        <f aca="false">SUM(K13:K22)</f>
        <v>7835</v>
      </c>
      <c r="L23" s="24" t="n">
        <f aca="false">SUM(L13:L22)</f>
        <v>7835</v>
      </c>
      <c r="M23" s="24" t="n">
        <f aca="false">SUM(M13:M22)</f>
        <v>7835</v>
      </c>
      <c r="N23" s="24" t="n">
        <f aca="false">SUM(N13:N22)</f>
        <v>7835</v>
      </c>
      <c r="O23" s="24" t="n">
        <f aca="false">SUM(O13:O22)</f>
        <v>94020</v>
      </c>
      <c r="P23" s="24" t="n">
        <f aca="false">O23/12</f>
        <v>7835</v>
      </c>
    </row>
    <row r="25" customFormat="false" ht="15" hidden="false" customHeight="false" outlineLevel="0" collapsed="false">
      <c r="A25" s="3" t="s">
        <v>75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A26" s="8" t="s">
        <v>76</v>
      </c>
      <c r="B26" s="28" t="n">
        <v>0.15</v>
      </c>
      <c r="C26" s="27" t="n">
        <f aca="false">C8*$B26</f>
        <v>1875</v>
      </c>
      <c r="D26" s="27" t="n">
        <f aca="false">D8*$B26</f>
        <v>1950</v>
      </c>
      <c r="E26" s="27" t="n">
        <f aca="false">E8*$B26</f>
        <v>2055</v>
      </c>
      <c r="F26" s="27" t="n">
        <f aca="false">F8*$B26</f>
        <v>2175</v>
      </c>
      <c r="G26" s="27" t="n">
        <f aca="false">G8*$B26</f>
        <v>2250</v>
      </c>
      <c r="H26" s="27" t="n">
        <f aca="false">H8*$B26</f>
        <v>2400</v>
      </c>
      <c r="I26" s="27" t="n">
        <f aca="false">I8*$B26</f>
        <v>2400</v>
      </c>
      <c r="J26" s="27" t="n">
        <f aca="false">J8*$B26</f>
        <v>2265</v>
      </c>
      <c r="K26" s="27" t="n">
        <f aca="false">K8*$B26</f>
        <v>2145</v>
      </c>
      <c r="L26" s="27" t="n">
        <f aca="false">L8*$B26</f>
        <v>2250</v>
      </c>
      <c r="M26" s="27" t="n">
        <f aca="false">M8*$B26</f>
        <v>2400</v>
      </c>
      <c r="N26" s="27" t="n">
        <f aca="false">N8*$B26</f>
        <v>2700</v>
      </c>
      <c r="O26" s="20" t="n">
        <f aca="false">SUM(C26:N26)</f>
        <v>26865</v>
      </c>
      <c r="P26" s="20" t="n">
        <f aca="false">O26/12</f>
        <v>2238.75</v>
      </c>
    </row>
    <row r="27" customFormat="false" ht="15" hidden="false" customHeight="false" outlineLevel="0" collapsed="false">
      <c r="A27" s="4" t="s">
        <v>77</v>
      </c>
      <c r="B27" s="28" t="n">
        <v>0.08</v>
      </c>
      <c r="C27" s="26" t="n">
        <f aca="false">C8*$B27</f>
        <v>1000</v>
      </c>
      <c r="D27" s="26" t="n">
        <f aca="false">D8*$B27</f>
        <v>1040</v>
      </c>
      <c r="E27" s="26" t="n">
        <f aca="false">E8*$B27</f>
        <v>1096</v>
      </c>
      <c r="F27" s="26" t="n">
        <f aca="false">F8*$B27</f>
        <v>1160</v>
      </c>
      <c r="G27" s="26" t="n">
        <f aca="false">G8*$B27</f>
        <v>1200</v>
      </c>
      <c r="H27" s="26" t="n">
        <f aca="false">H8*$B27</f>
        <v>1280</v>
      </c>
      <c r="I27" s="26" t="n">
        <f aca="false">I8*$B27</f>
        <v>1280</v>
      </c>
      <c r="J27" s="26" t="n">
        <f aca="false">J8*$B27</f>
        <v>1208</v>
      </c>
      <c r="K27" s="26" t="n">
        <f aca="false">K8*$B27</f>
        <v>1144</v>
      </c>
      <c r="L27" s="26" t="n">
        <f aca="false">L8*$B27</f>
        <v>1200</v>
      </c>
      <c r="M27" s="26" t="n">
        <f aca="false">M8*$B27</f>
        <v>1280</v>
      </c>
      <c r="N27" s="26" t="n">
        <f aca="false">N8*$B27</f>
        <v>1440</v>
      </c>
      <c r="O27" s="20" t="n">
        <f aca="false">SUM(C27:N27)</f>
        <v>14328</v>
      </c>
      <c r="P27" s="20" t="n">
        <f aca="false">O27/12</f>
        <v>1194</v>
      </c>
    </row>
    <row r="28" customFormat="false" ht="15" hidden="false" customHeight="false" outlineLevel="0" collapsed="false">
      <c r="A28" s="8" t="s">
        <v>78</v>
      </c>
      <c r="B28" s="28" t="n">
        <v>0.03</v>
      </c>
      <c r="C28" s="27" t="n">
        <f aca="false">C8*$B28</f>
        <v>375</v>
      </c>
      <c r="D28" s="27" t="n">
        <f aca="false">D8*$B28</f>
        <v>390</v>
      </c>
      <c r="E28" s="27" t="n">
        <f aca="false">E8*$B28</f>
        <v>411</v>
      </c>
      <c r="F28" s="27" t="n">
        <f aca="false">F8*$B28</f>
        <v>435</v>
      </c>
      <c r="G28" s="27" t="n">
        <f aca="false">G8*$B28</f>
        <v>450</v>
      </c>
      <c r="H28" s="27" t="n">
        <f aca="false">H8*$B28</f>
        <v>480</v>
      </c>
      <c r="I28" s="27" t="n">
        <f aca="false">I8*$B28</f>
        <v>480</v>
      </c>
      <c r="J28" s="27" t="n">
        <f aca="false">J8*$B28</f>
        <v>453</v>
      </c>
      <c r="K28" s="27" t="n">
        <f aca="false">K8*$B28</f>
        <v>429</v>
      </c>
      <c r="L28" s="27" t="n">
        <f aca="false">L8*$B28</f>
        <v>450</v>
      </c>
      <c r="M28" s="27" t="n">
        <f aca="false">M8*$B28</f>
        <v>480</v>
      </c>
      <c r="N28" s="27" t="n">
        <f aca="false">N8*$B28</f>
        <v>540</v>
      </c>
      <c r="O28" s="20" t="n">
        <f aca="false">SUM(C28:N28)</f>
        <v>5373</v>
      </c>
      <c r="P28" s="20" t="n">
        <f aca="false">O28/12</f>
        <v>447.75</v>
      </c>
    </row>
    <row r="29" customFormat="false" ht="15" hidden="false" customHeight="false" outlineLevel="0" collapsed="false">
      <c r="A29" s="4" t="s">
        <v>79</v>
      </c>
      <c r="B29" s="28" t="n">
        <v>0.02</v>
      </c>
      <c r="C29" s="26" t="n">
        <f aca="false">C8*$B29</f>
        <v>250</v>
      </c>
      <c r="D29" s="26" t="n">
        <f aca="false">D8*$B29</f>
        <v>260</v>
      </c>
      <c r="E29" s="26" t="n">
        <f aca="false">E8*$B29</f>
        <v>274</v>
      </c>
      <c r="F29" s="26" t="n">
        <f aca="false">F8*$B29</f>
        <v>290</v>
      </c>
      <c r="G29" s="26" t="n">
        <f aca="false">G8*$B29</f>
        <v>300</v>
      </c>
      <c r="H29" s="26" t="n">
        <f aca="false">H8*$B29</f>
        <v>320</v>
      </c>
      <c r="I29" s="26" t="n">
        <f aca="false">I8*$B29</f>
        <v>320</v>
      </c>
      <c r="J29" s="26" t="n">
        <f aca="false">J8*$B29</f>
        <v>302</v>
      </c>
      <c r="K29" s="26" t="n">
        <f aca="false">K8*$B29</f>
        <v>286</v>
      </c>
      <c r="L29" s="26" t="n">
        <f aca="false">L8*$B29</f>
        <v>300</v>
      </c>
      <c r="M29" s="26" t="n">
        <f aca="false">M8*$B29</f>
        <v>320</v>
      </c>
      <c r="N29" s="26" t="n">
        <f aca="false">N8*$B29</f>
        <v>360</v>
      </c>
      <c r="O29" s="20" t="n">
        <f aca="false">SUM(C29:N29)</f>
        <v>3582</v>
      </c>
      <c r="P29" s="20" t="n">
        <f aca="false">O29/12</f>
        <v>298.5</v>
      </c>
    </row>
    <row r="30" customFormat="false" ht="15" hidden="false" customHeight="false" outlineLevel="0" collapsed="false">
      <c r="A30" s="22" t="s">
        <v>80</v>
      </c>
      <c r="B30" s="23"/>
      <c r="C30" s="24" t="n">
        <f aca="false">SUM(C26:C29)</f>
        <v>3500</v>
      </c>
      <c r="D30" s="24" t="n">
        <f aca="false">SUM(D26:D29)</f>
        <v>3640</v>
      </c>
      <c r="E30" s="24" t="n">
        <f aca="false">SUM(E26:E29)</f>
        <v>3836</v>
      </c>
      <c r="F30" s="24" t="n">
        <f aca="false">SUM(F26:F29)</f>
        <v>4060</v>
      </c>
      <c r="G30" s="24" t="n">
        <f aca="false">SUM(G26:G29)</f>
        <v>4200</v>
      </c>
      <c r="H30" s="24" t="n">
        <f aca="false">SUM(H26:H29)</f>
        <v>4480</v>
      </c>
      <c r="I30" s="24" t="n">
        <f aca="false">SUM(I26:I29)</f>
        <v>4480</v>
      </c>
      <c r="J30" s="24" t="n">
        <f aca="false">SUM(J26:J29)</f>
        <v>4228</v>
      </c>
      <c r="K30" s="24" t="n">
        <f aca="false">SUM(K26:K29)</f>
        <v>4004</v>
      </c>
      <c r="L30" s="24" t="n">
        <f aca="false">SUM(L26:L29)</f>
        <v>4200</v>
      </c>
      <c r="M30" s="24" t="n">
        <f aca="false">SUM(M26:M29)</f>
        <v>4480</v>
      </c>
      <c r="N30" s="24" t="n">
        <f aca="false">SUM(N26:N29)</f>
        <v>5040</v>
      </c>
      <c r="O30" s="24" t="n">
        <f aca="false">SUM(O26:O29)</f>
        <v>50148</v>
      </c>
      <c r="P30" s="24" t="n">
        <f aca="false">O30/12</f>
        <v>4179</v>
      </c>
    </row>
    <row r="32" customFormat="false" ht="15" hidden="false" customHeight="false" outlineLevel="0" collapsed="false">
      <c r="A32" s="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A33" s="29" t="s">
        <v>82</v>
      </c>
      <c r="B33" s="30"/>
      <c r="C33" s="31" t="n">
        <f aca="false">C8-C30</f>
        <v>9000</v>
      </c>
      <c r="D33" s="31" t="n">
        <f aca="false">D8-D30</f>
        <v>9360</v>
      </c>
      <c r="E33" s="31" t="n">
        <f aca="false">E8-E30</f>
        <v>9864</v>
      </c>
      <c r="F33" s="31" t="n">
        <f aca="false">F8-F30</f>
        <v>10440</v>
      </c>
      <c r="G33" s="31" t="n">
        <f aca="false">G8-G30</f>
        <v>10800</v>
      </c>
      <c r="H33" s="31" t="n">
        <f aca="false">H8-H30</f>
        <v>11520</v>
      </c>
      <c r="I33" s="31" t="n">
        <f aca="false">I8-I30</f>
        <v>11520</v>
      </c>
      <c r="J33" s="31" t="n">
        <f aca="false">J8-J30</f>
        <v>10872</v>
      </c>
      <c r="K33" s="31" t="n">
        <f aca="false">K8-K30</f>
        <v>10296</v>
      </c>
      <c r="L33" s="31" t="n">
        <f aca="false">L8-L30</f>
        <v>10800</v>
      </c>
      <c r="M33" s="31" t="n">
        <f aca="false">M8-M30</f>
        <v>11520</v>
      </c>
      <c r="N33" s="31" t="n">
        <f aca="false">N8-N30</f>
        <v>12960</v>
      </c>
      <c r="O33" s="31" t="n">
        <f aca="false">SUM(C33:N33)</f>
        <v>128952</v>
      </c>
      <c r="P33" s="31" t="n">
        <f aca="false">O33/12</f>
        <v>10746</v>
      </c>
    </row>
    <row r="34" customFormat="false" ht="15" hidden="false" customHeight="false" outlineLevel="0" collapsed="false">
      <c r="A34" s="4" t="s">
        <v>83</v>
      </c>
      <c r="B34" s="25"/>
      <c r="C34" s="32" t="n">
        <f aca="false">IF(C8=0,"-",C33/C8)</f>
        <v>0.72</v>
      </c>
      <c r="D34" s="32" t="n">
        <f aca="false">IF(D8=0,"-",D33/D8)</f>
        <v>0.72</v>
      </c>
      <c r="E34" s="32" t="n">
        <f aca="false">IF(E8=0,"-",E33/E8)</f>
        <v>0.72</v>
      </c>
      <c r="F34" s="32" t="n">
        <f aca="false">IF(F8=0,"-",F33/F8)</f>
        <v>0.72</v>
      </c>
      <c r="G34" s="32" t="n">
        <f aca="false">IF(G8=0,"-",G33/G8)</f>
        <v>0.72</v>
      </c>
      <c r="H34" s="32" t="n">
        <f aca="false">IF(H8=0,"-",H33/H8)</f>
        <v>0.72</v>
      </c>
      <c r="I34" s="32" t="n">
        <f aca="false">IF(I8=0,"-",I33/I8)</f>
        <v>0.72</v>
      </c>
      <c r="J34" s="32" t="n">
        <f aca="false">IF(J8=0,"-",J33/J8)</f>
        <v>0.72</v>
      </c>
      <c r="K34" s="32" t="n">
        <f aca="false">IF(K8=0,"-",K33/K8)</f>
        <v>0.72</v>
      </c>
      <c r="L34" s="32" t="n">
        <f aca="false">IF(L8=0,"-",L33/L8)</f>
        <v>0.72</v>
      </c>
      <c r="M34" s="32" t="n">
        <f aca="false">IF(M8=0,"-",M33/M8)</f>
        <v>0.72</v>
      </c>
      <c r="N34" s="32" t="n">
        <f aca="false">IF(N8=0,"-",N33/N8)</f>
        <v>0.72</v>
      </c>
      <c r="O34" s="33" t="n">
        <f aca="false">IF(O8=0,"-",O33/O8)</f>
        <v>0.72</v>
      </c>
      <c r="P34" s="33" t="n">
        <f aca="false">IF(O8=0,"-",O33/O8)</f>
        <v>0.72</v>
      </c>
    </row>
    <row r="35" customFormat="false" ht="15" hidden="false" customHeight="false" outlineLevel="0" collapsed="false">
      <c r="A35" s="22" t="s">
        <v>84</v>
      </c>
      <c r="B35" s="23"/>
      <c r="C35" s="24" t="n">
        <f aca="false">C23+C30</f>
        <v>11335</v>
      </c>
      <c r="D35" s="24" t="n">
        <f aca="false">D23+D30</f>
        <v>11475</v>
      </c>
      <c r="E35" s="24" t="n">
        <f aca="false">E23+E30</f>
        <v>11671</v>
      </c>
      <c r="F35" s="24" t="n">
        <f aca="false">F23+F30</f>
        <v>11895</v>
      </c>
      <c r="G35" s="24" t="n">
        <f aca="false">G23+G30</f>
        <v>12035</v>
      </c>
      <c r="H35" s="24" t="n">
        <f aca="false">H23+H30</f>
        <v>12315</v>
      </c>
      <c r="I35" s="24" t="n">
        <f aca="false">I23+I30</f>
        <v>12315</v>
      </c>
      <c r="J35" s="24" t="n">
        <f aca="false">J23+J30</f>
        <v>12063</v>
      </c>
      <c r="K35" s="24" t="n">
        <f aca="false">K23+K30</f>
        <v>11839</v>
      </c>
      <c r="L35" s="24" t="n">
        <f aca="false">L23+L30</f>
        <v>12035</v>
      </c>
      <c r="M35" s="24" t="n">
        <f aca="false">M23+M30</f>
        <v>12315</v>
      </c>
      <c r="N35" s="24" t="n">
        <f aca="false">N23+N30</f>
        <v>12875</v>
      </c>
      <c r="O35" s="24" t="n">
        <f aca="false">O23+O30</f>
        <v>144168</v>
      </c>
      <c r="P35" s="24" t="n">
        <f aca="false">O35/12</f>
        <v>12014</v>
      </c>
    </row>
    <row r="36" customFormat="false" ht="15" hidden="false" customHeight="false" outlineLevel="0" collapsed="false">
      <c r="A36" s="34" t="s">
        <v>85</v>
      </c>
      <c r="B36" s="35"/>
      <c r="C36" s="36" t="n">
        <f aca="false">C8-C35</f>
        <v>1165</v>
      </c>
      <c r="D36" s="36" t="n">
        <f aca="false">D8-D35</f>
        <v>1525</v>
      </c>
      <c r="E36" s="36" t="n">
        <f aca="false">E8-E35</f>
        <v>2029</v>
      </c>
      <c r="F36" s="36" t="n">
        <f aca="false">F8-F35</f>
        <v>2605</v>
      </c>
      <c r="G36" s="36" t="n">
        <f aca="false">G8-G35</f>
        <v>2965</v>
      </c>
      <c r="H36" s="36" t="n">
        <f aca="false">H8-H35</f>
        <v>3685</v>
      </c>
      <c r="I36" s="36" t="n">
        <f aca="false">I8-I35</f>
        <v>3685</v>
      </c>
      <c r="J36" s="36" t="n">
        <f aca="false">J8-J35</f>
        <v>3037</v>
      </c>
      <c r="K36" s="36" t="n">
        <f aca="false">K8-K35</f>
        <v>2461</v>
      </c>
      <c r="L36" s="36" t="n">
        <f aca="false">L8-L35</f>
        <v>2965</v>
      </c>
      <c r="M36" s="36" t="n">
        <f aca="false">M8-M35</f>
        <v>3685</v>
      </c>
      <c r="N36" s="36" t="n">
        <f aca="false">N8-N35</f>
        <v>5125</v>
      </c>
      <c r="O36" s="36" t="n">
        <f aca="false">O8-O35</f>
        <v>34932</v>
      </c>
      <c r="P36" s="36" t="n">
        <f aca="false">O36/12</f>
        <v>2911</v>
      </c>
    </row>
  </sheetData>
  <mergeCells count="6">
    <mergeCell ref="A1:P1"/>
    <mergeCell ref="A2:P2"/>
    <mergeCell ref="A4:P4"/>
    <mergeCell ref="A12:P12"/>
    <mergeCell ref="A25:P25"/>
    <mergeCell ref="A32:P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O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4" min="2" style="0" width="12"/>
    <col collapsed="false" customWidth="true" hidden="false" outlineLevel="0" max="15" min="15" style="0" width="14"/>
  </cols>
  <sheetData>
    <row r="1" customFormat="false" ht="37.5" hidden="false" customHeight="true" outlineLevel="0" collapsed="false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false" ht="15" hidden="false" customHeight="false" outlineLevel="0" collapsed="false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17" t="s">
        <v>39</v>
      </c>
      <c r="B3" s="17" t="s">
        <v>41</v>
      </c>
      <c r="C3" s="17" t="s">
        <v>42</v>
      </c>
      <c r="D3" s="17" t="s">
        <v>43</v>
      </c>
      <c r="E3" s="17" t="s">
        <v>44</v>
      </c>
      <c r="F3" s="17" t="s">
        <v>45</v>
      </c>
      <c r="G3" s="17" t="s">
        <v>46</v>
      </c>
      <c r="H3" s="17" t="s">
        <v>47</v>
      </c>
      <c r="I3" s="17" t="s">
        <v>48</v>
      </c>
      <c r="J3" s="17" t="s">
        <v>49</v>
      </c>
      <c r="K3" s="17" t="s">
        <v>50</v>
      </c>
      <c r="L3" s="17" t="s">
        <v>51</v>
      </c>
      <c r="M3" s="17" t="s">
        <v>52</v>
      </c>
      <c r="N3" s="17" t="s">
        <v>53</v>
      </c>
    </row>
    <row r="4" customFormat="false" ht="15" hidden="false" customHeight="false" outlineLevel="0" collapsed="false">
      <c r="A4" s="3" t="s">
        <v>88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4" t="s">
        <v>89</v>
      </c>
      <c r="B5" s="37" t="n">
        <f aca="false">'Umsatz &amp; Kosten'!C10</f>
        <v>14875</v>
      </c>
      <c r="C5" s="37" t="n">
        <f aca="false">'Umsatz &amp; Kosten'!D10</f>
        <v>15470</v>
      </c>
      <c r="D5" s="37" t="n">
        <f aca="false">'Umsatz &amp; Kosten'!E10</f>
        <v>16303</v>
      </c>
      <c r="E5" s="37" t="n">
        <f aca="false">'Umsatz &amp; Kosten'!F10</f>
        <v>17255</v>
      </c>
      <c r="F5" s="37" t="n">
        <f aca="false">'Umsatz &amp; Kosten'!G10</f>
        <v>17850</v>
      </c>
      <c r="G5" s="37" t="n">
        <f aca="false">'Umsatz &amp; Kosten'!H10</f>
        <v>19040</v>
      </c>
      <c r="H5" s="37" t="n">
        <f aca="false">'Umsatz &amp; Kosten'!I10</f>
        <v>19040</v>
      </c>
      <c r="I5" s="37" t="n">
        <f aca="false">'Umsatz &amp; Kosten'!J10</f>
        <v>17969</v>
      </c>
      <c r="J5" s="37" t="n">
        <f aca="false">'Umsatz &amp; Kosten'!K10</f>
        <v>17017</v>
      </c>
      <c r="K5" s="37" t="n">
        <f aca="false">'Umsatz &amp; Kosten'!L10</f>
        <v>17850</v>
      </c>
      <c r="L5" s="37" t="n">
        <f aca="false">'Umsatz &amp; Kosten'!M10</f>
        <v>19040</v>
      </c>
      <c r="M5" s="37" t="n">
        <f aca="false">'Umsatz &amp; Kosten'!N10</f>
        <v>21420</v>
      </c>
      <c r="N5" s="20" t="n">
        <f aca="false">SUM(B5:M5)</f>
        <v>213129</v>
      </c>
    </row>
    <row r="6" customFormat="false" ht="15" hidden="false" customHeight="false" outlineLevel="0" collapsed="false">
      <c r="A6" s="4" t="s">
        <v>90</v>
      </c>
      <c r="B6" s="19" t="n">
        <v>5000</v>
      </c>
      <c r="C6" s="38" t="n">
        <v>0</v>
      </c>
      <c r="D6" s="38" t="n">
        <v>0</v>
      </c>
      <c r="E6" s="38" t="n">
        <v>0</v>
      </c>
      <c r="F6" s="38" t="n">
        <v>0</v>
      </c>
      <c r="G6" s="38" t="n">
        <v>0</v>
      </c>
      <c r="H6" s="38" t="n">
        <v>0</v>
      </c>
      <c r="I6" s="38" t="n">
        <v>0</v>
      </c>
      <c r="J6" s="38" t="n">
        <v>0</v>
      </c>
      <c r="K6" s="38" t="n">
        <v>0</v>
      </c>
      <c r="L6" s="38" t="n">
        <v>0</v>
      </c>
      <c r="M6" s="38" t="n">
        <v>0</v>
      </c>
      <c r="N6" s="20" t="n">
        <f aca="false">SUM(B6:M6)</f>
        <v>5000</v>
      </c>
    </row>
    <row r="7" customFormat="false" ht="15" hidden="false" customHeight="false" outlineLevel="0" collapsed="false">
      <c r="A7" s="8" t="s">
        <v>91</v>
      </c>
      <c r="B7" s="38" t="n">
        <v>0</v>
      </c>
      <c r="C7" s="38" t="n">
        <v>0</v>
      </c>
      <c r="D7" s="38" t="n">
        <v>0</v>
      </c>
      <c r="E7" s="38" t="n">
        <v>0</v>
      </c>
      <c r="F7" s="38" t="n">
        <v>0</v>
      </c>
      <c r="G7" s="38" t="n">
        <v>0</v>
      </c>
      <c r="H7" s="38" t="n">
        <v>0</v>
      </c>
      <c r="I7" s="38" t="n">
        <v>0</v>
      </c>
      <c r="J7" s="38" t="n">
        <v>0</v>
      </c>
      <c r="K7" s="38" t="n">
        <v>0</v>
      </c>
      <c r="L7" s="38" t="n">
        <v>0</v>
      </c>
      <c r="M7" s="38" t="n">
        <v>0</v>
      </c>
      <c r="N7" s="20" t="n">
        <f aca="false">SUM(B7:M7)</f>
        <v>0</v>
      </c>
    </row>
    <row r="8" customFormat="false" ht="15" hidden="false" customHeight="false" outlineLevel="0" collapsed="false">
      <c r="A8" s="4" t="s">
        <v>92</v>
      </c>
      <c r="B8" s="38" t="n">
        <v>0</v>
      </c>
      <c r="C8" s="38" t="n">
        <v>0</v>
      </c>
      <c r="D8" s="38" t="n">
        <v>0</v>
      </c>
      <c r="E8" s="38" t="n">
        <v>0</v>
      </c>
      <c r="F8" s="38" t="n">
        <v>0</v>
      </c>
      <c r="G8" s="38" t="n">
        <v>0</v>
      </c>
      <c r="H8" s="38" t="n">
        <v>0</v>
      </c>
      <c r="I8" s="38" t="n">
        <v>0</v>
      </c>
      <c r="J8" s="38" t="n">
        <v>0</v>
      </c>
      <c r="K8" s="38" t="n">
        <v>0</v>
      </c>
      <c r="L8" s="38" t="n">
        <v>0</v>
      </c>
      <c r="M8" s="38" t="n">
        <v>0</v>
      </c>
      <c r="N8" s="20" t="n">
        <f aca="false">SUM(B8:M8)</f>
        <v>0</v>
      </c>
    </row>
    <row r="9" customFormat="false" ht="15" hidden="false" customHeight="false" outlineLevel="0" collapsed="false">
      <c r="A9" s="22" t="s">
        <v>93</v>
      </c>
      <c r="B9" s="24" t="n">
        <f aca="false">SUM(B5:B8)</f>
        <v>19875</v>
      </c>
      <c r="C9" s="24" t="n">
        <f aca="false">SUM(C5:C8)</f>
        <v>15470</v>
      </c>
      <c r="D9" s="24" t="n">
        <f aca="false">SUM(D5:D8)</f>
        <v>16303</v>
      </c>
      <c r="E9" s="24" t="n">
        <f aca="false">SUM(E5:E8)</f>
        <v>17255</v>
      </c>
      <c r="F9" s="24" t="n">
        <f aca="false">SUM(F5:F8)</f>
        <v>17850</v>
      </c>
      <c r="G9" s="24" t="n">
        <f aca="false">SUM(G5:G8)</f>
        <v>19040</v>
      </c>
      <c r="H9" s="24" t="n">
        <f aca="false">SUM(H5:H8)</f>
        <v>19040</v>
      </c>
      <c r="I9" s="24" t="n">
        <f aca="false">SUM(I5:I8)</f>
        <v>17969</v>
      </c>
      <c r="J9" s="24" t="n">
        <f aca="false">SUM(J5:J8)</f>
        <v>17017</v>
      </c>
      <c r="K9" s="24" t="n">
        <f aca="false">SUM(K5:K8)</f>
        <v>17850</v>
      </c>
      <c r="L9" s="24" t="n">
        <f aca="false">SUM(L5:L8)</f>
        <v>19040</v>
      </c>
      <c r="M9" s="24" t="n">
        <f aca="false">SUM(M5:M8)</f>
        <v>21420</v>
      </c>
      <c r="N9" s="24" t="n">
        <f aca="false">SUM(B9:M9)</f>
        <v>218129</v>
      </c>
    </row>
    <row r="11" customFormat="false" ht="15" hidden="false" customHeight="false" outlineLevel="0" collapsed="false">
      <c r="A11" s="3" t="s">
        <v>94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customFormat="false" ht="15" hidden="false" customHeight="false" outlineLevel="0" collapsed="false">
      <c r="A12" s="4" t="s">
        <v>95</v>
      </c>
      <c r="B12" s="37" t="n">
        <f aca="false">'Umsatz &amp; Kosten'!C23</f>
        <v>7835</v>
      </c>
      <c r="C12" s="37" t="n">
        <f aca="false">'Umsatz &amp; Kosten'!D23</f>
        <v>7835</v>
      </c>
      <c r="D12" s="37" t="n">
        <f aca="false">'Umsatz &amp; Kosten'!E23</f>
        <v>7835</v>
      </c>
      <c r="E12" s="37" t="n">
        <f aca="false">'Umsatz &amp; Kosten'!F23</f>
        <v>7835</v>
      </c>
      <c r="F12" s="37" t="n">
        <f aca="false">'Umsatz &amp; Kosten'!G23</f>
        <v>7835</v>
      </c>
      <c r="G12" s="37" t="n">
        <f aca="false">'Umsatz &amp; Kosten'!H23</f>
        <v>7835</v>
      </c>
      <c r="H12" s="37" t="n">
        <f aca="false">'Umsatz &amp; Kosten'!I23</f>
        <v>7835</v>
      </c>
      <c r="I12" s="37" t="n">
        <f aca="false">'Umsatz &amp; Kosten'!J23</f>
        <v>7835</v>
      </c>
      <c r="J12" s="37" t="n">
        <f aca="false">'Umsatz &amp; Kosten'!K23</f>
        <v>7835</v>
      </c>
      <c r="K12" s="37" t="n">
        <f aca="false">'Umsatz &amp; Kosten'!L23</f>
        <v>7835</v>
      </c>
      <c r="L12" s="37" t="n">
        <f aca="false">'Umsatz &amp; Kosten'!M23</f>
        <v>7835</v>
      </c>
      <c r="M12" s="37" t="n">
        <f aca="false">'Umsatz &amp; Kosten'!N23</f>
        <v>7835</v>
      </c>
      <c r="N12" s="20" t="n">
        <f aca="false">SUM(B12:M12)</f>
        <v>94020</v>
      </c>
    </row>
    <row r="13" customFormat="false" ht="15" hidden="false" customHeight="false" outlineLevel="0" collapsed="false">
      <c r="A13" s="8" t="s">
        <v>96</v>
      </c>
      <c r="B13" s="39" t="n">
        <f aca="false">'Umsatz &amp; Kosten'!C30</f>
        <v>3500</v>
      </c>
      <c r="C13" s="39" t="n">
        <f aca="false">'Umsatz &amp; Kosten'!D30</f>
        <v>3640</v>
      </c>
      <c r="D13" s="39" t="n">
        <f aca="false">'Umsatz &amp; Kosten'!E30</f>
        <v>3836</v>
      </c>
      <c r="E13" s="39" t="n">
        <f aca="false">'Umsatz &amp; Kosten'!F30</f>
        <v>4060</v>
      </c>
      <c r="F13" s="39" t="n">
        <f aca="false">'Umsatz &amp; Kosten'!G30</f>
        <v>4200</v>
      </c>
      <c r="G13" s="39" t="n">
        <f aca="false">'Umsatz &amp; Kosten'!H30</f>
        <v>4480</v>
      </c>
      <c r="H13" s="39" t="n">
        <f aca="false">'Umsatz &amp; Kosten'!I30</f>
        <v>4480</v>
      </c>
      <c r="I13" s="39" t="n">
        <f aca="false">'Umsatz &amp; Kosten'!J30</f>
        <v>4228</v>
      </c>
      <c r="J13" s="39" t="n">
        <f aca="false">'Umsatz &amp; Kosten'!K30</f>
        <v>4004</v>
      </c>
      <c r="K13" s="39" t="n">
        <f aca="false">'Umsatz &amp; Kosten'!L30</f>
        <v>4200</v>
      </c>
      <c r="L13" s="39" t="n">
        <f aca="false">'Umsatz &amp; Kosten'!M30</f>
        <v>4480</v>
      </c>
      <c r="M13" s="39" t="n">
        <f aca="false">'Umsatz &amp; Kosten'!N30</f>
        <v>5040</v>
      </c>
      <c r="N13" s="20" t="n">
        <f aca="false">SUM(B13:M13)</f>
        <v>50148</v>
      </c>
    </row>
    <row r="14" customFormat="false" ht="15" hidden="false" customHeight="false" outlineLevel="0" collapsed="false">
      <c r="A14" s="4" t="s">
        <v>97</v>
      </c>
      <c r="B14" s="38" t="n">
        <v>0</v>
      </c>
      <c r="C14" s="37" t="n">
        <f aca="false">'Umsatz &amp; Kosten'!C9</f>
        <v>2375</v>
      </c>
      <c r="D14" s="37" t="n">
        <f aca="false">'Umsatz &amp; Kosten'!D9</f>
        <v>2470</v>
      </c>
      <c r="E14" s="37" t="n">
        <f aca="false">'Umsatz &amp; Kosten'!E9</f>
        <v>2603</v>
      </c>
      <c r="F14" s="37" t="n">
        <f aca="false">'Umsatz &amp; Kosten'!F9</f>
        <v>2755</v>
      </c>
      <c r="G14" s="37" t="n">
        <f aca="false">'Umsatz &amp; Kosten'!G9</f>
        <v>2850</v>
      </c>
      <c r="H14" s="37" t="n">
        <f aca="false">'Umsatz &amp; Kosten'!H9</f>
        <v>3040</v>
      </c>
      <c r="I14" s="37" t="n">
        <f aca="false">'Umsatz &amp; Kosten'!I9</f>
        <v>3040</v>
      </c>
      <c r="J14" s="37" t="n">
        <f aca="false">'Umsatz &amp; Kosten'!J9</f>
        <v>2869</v>
      </c>
      <c r="K14" s="37" t="n">
        <f aca="false">'Umsatz &amp; Kosten'!K9</f>
        <v>2717</v>
      </c>
      <c r="L14" s="37" t="n">
        <f aca="false">'Umsatz &amp; Kosten'!L9</f>
        <v>2850</v>
      </c>
      <c r="M14" s="37" t="n">
        <f aca="false">'Umsatz &amp; Kosten'!M9</f>
        <v>3040</v>
      </c>
      <c r="N14" s="20" t="n">
        <f aca="false">SUM(B14:M14)</f>
        <v>30609</v>
      </c>
    </row>
    <row r="15" customFormat="false" ht="15" hidden="false" customHeight="false" outlineLevel="0" collapsed="false">
      <c r="A15" s="4" t="s">
        <v>98</v>
      </c>
      <c r="B15" s="19" t="n">
        <v>500</v>
      </c>
      <c r="C15" s="19" t="n">
        <v>500</v>
      </c>
      <c r="D15" s="19" t="n">
        <v>500</v>
      </c>
      <c r="E15" s="19" t="n">
        <v>500</v>
      </c>
      <c r="F15" s="19" t="n">
        <v>500</v>
      </c>
      <c r="G15" s="19" t="n">
        <v>500</v>
      </c>
      <c r="H15" s="19" t="n">
        <v>500</v>
      </c>
      <c r="I15" s="19" t="n">
        <v>500</v>
      </c>
      <c r="J15" s="19" t="n">
        <v>500</v>
      </c>
      <c r="K15" s="19" t="n">
        <v>500</v>
      </c>
      <c r="L15" s="19" t="n">
        <v>500</v>
      </c>
      <c r="M15" s="19" t="n">
        <v>500</v>
      </c>
      <c r="N15" s="20" t="n">
        <f aca="false">SUM(B15:M15)</f>
        <v>6000</v>
      </c>
    </row>
    <row r="16" customFormat="false" ht="15" hidden="false" customHeight="false" outlineLevel="0" collapsed="false">
      <c r="A16" s="8" t="s">
        <v>99</v>
      </c>
      <c r="B16" s="38" t="n">
        <v>0</v>
      </c>
      <c r="C16" s="38" t="n">
        <v>0</v>
      </c>
      <c r="D16" s="38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20" t="n">
        <f aca="false">SUM(B16:M16)</f>
        <v>0</v>
      </c>
    </row>
    <row r="17" customFormat="false" ht="15" hidden="false" customHeight="false" outlineLevel="0" collapsed="false">
      <c r="A17" s="4" t="s">
        <v>100</v>
      </c>
      <c r="B17" s="19" t="n">
        <v>2000</v>
      </c>
      <c r="C17" s="19" t="n">
        <v>2000</v>
      </c>
      <c r="D17" s="19" t="n">
        <v>2000</v>
      </c>
      <c r="E17" s="19" t="n">
        <v>2000</v>
      </c>
      <c r="F17" s="19" t="n">
        <v>2000</v>
      </c>
      <c r="G17" s="19" t="n">
        <v>2000</v>
      </c>
      <c r="H17" s="19" t="n">
        <v>2000</v>
      </c>
      <c r="I17" s="19" t="n">
        <v>2000</v>
      </c>
      <c r="J17" s="19" t="n">
        <v>2000</v>
      </c>
      <c r="K17" s="19" t="n">
        <v>2000</v>
      </c>
      <c r="L17" s="19" t="n">
        <v>2000</v>
      </c>
      <c r="M17" s="19" t="n">
        <v>2000</v>
      </c>
      <c r="N17" s="20" t="n">
        <f aca="false">SUM(B17:M17)</f>
        <v>24000</v>
      </c>
    </row>
    <row r="18" customFormat="false" ht="15" hidden="false" customHeight="false" outlineLevel="0" collapsed="false">
      <c r="A18" s="8" t="s">
        <v>101</v>
      </c>
      <c r="B18" s="38" t="n">
        <v>0</v>
      </c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20" t="n">
        <f aca="false">SUM(B18:M18)</f>
        <v>0</v>
      </c>
    </row>
    <row r="19" customFormat="false" ht="15" hidden="false" customHeight="false" outlineLevel="0" collapsed="false">
      <c r="A19" s="4" t="s">
        <v>102</v>
      </c>
      <c r="B19" s="38" t="n">
        <v>0</v>
      </c>
      <c r="C19" s="38" t="n">
        <v>0</v>
      </c>
      <c r="D19" s="38" t="n">
        <v>0</v>
      </c>
      <c r="E19" s="38" t="n">
        <v>0</v>
      </c>
      <c r="F19" s="38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20" t="n">
        <f aca="false">SUM(B19:M19)</f>
        <v>0</v>
      </c>
    </row>
    <row r="20" customFormat="false" ht="15" hidden="false" customHeight="false" outlineLevel="0" collapsed="false">
      <c r="A20" s="22" t="s">
        <v>103</v>
      </c>
      <c r="B20" s="24" t="n">
        <f aca="false">SUM(B12:B19)</f>
        <v>13835</v>
      </c>
      <c r="C20" s="24" t="n">
        <f aca="false">SUM(C12:C19)</f>
        <v>16350</v>
      </c>
      <c r="D20" s="24" t="n">
        <f aca="false">SUM(D12:D19)</f>
        <v>16641</v>
      </c>
      <c r="E20" s="24" t="n">
        <f aca="false">SUM(E12:E19)</f>
        <v>16998</v>
      </c>
      <c r="F20" s="24" t="n">
        <f aca="false">SUM(F12:F19)</f>
        <v>17290</v>
      </c>
      <c r="G20" s="24" t="n">
        <f aca="false">SUM(G12:G19)</f>
        <v>17665</v>
      </c>
      <c r="H20" s="24" t="n">
        <f aca="false">SUM(H12:H19)</f>
        <v>17855</v>
      </c>
      <c r="I20" s="24" t="n">
        <f aca="false">SUM(I12:I19)</f>
        <v>17603</v>
      </c>
      <c r="J20" s="24" t="n">
        <f aca="false">SUM(J12:J19)</f>
        <v>17208</v>
      </c>
      <c r="K20" s="24" t="n">
        <f aca="false">SUM(K12:K19)</f>
        <v>17252</v>
      </c>
      <c r="L20" s="24" t="n">
        <f aca="false">SUM(L12:L19)</f>
        <v>17665</v>
      </c>
      <c r="M20" s="24" t="n">
        <f aca="false">SUM(M12:M19)</f>
        <v>18415</v>
      </c>
      <c r="N20" s="24" t="n">
        <f aca="false">SUM(B20:M20)</f>
        <v>204777</v>
      </c>
    </row>
    <row r="22" customFormat="false" ht="15" hidden="false" customHeight="false" outlineLevel="0" collapsed="false">
      <c r="A22" s="3" t="s">
        <v>104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5" hidden="false" customHeight="false" outlineLevel="0" collapsed="false">
      <c r="A23" s="34" t="s">
        <v>105</v>
      </c>
      <c r="B23" s="40" t="n">
        <f aca="false">B9-B20</f>
        <v>6040</v>
      </c>
      <c r="C23" s="40" t="n">
        <f aca="false">C9-C20</f>
        <v>-880</v>
      </c>
      <c r="D23" s="40" t="n">
        <f aca="false">D9-D20</f>
        <v>-338</v>
      </c>
      <c r="E23" s="40" t="n">
        <f aca="false">E9-E20</f>
        <v>257</v>
      </c>
      <c r="F23" s="40" t="n">
        <f aca="false">F9-F20</f>
        <v>560</v>
      </c>
      <c r="G23" s="40" t="n">
        <f aca="false">G9-G20</f>
        <v>1375</v>
      </c>
      <c r="H23" s="40" t="n">
        <f aca="false">H9-H20</f>
        <v>1185</v>
      </c>
      <c r="I23" s="40" t="n">
        <f aca="false">I9-I20</f>
        <v>366</v>
      </c>
      <c r="J23" s="40" t="n">
        <f aca="false">J9-J20</f>
        <v>-191</v>
      </c>
      <c r="K23" s="40" t="n">
        <f aca="false">K9-K20</f>
        <v>598</v>
      </c>
      <c r="L23" s="40" t="n">
        <f aca="false">L9-L20</f>
        <v>1375</v>
      </c>
      <c r="M23" s="40" t="n">
        <f aca="false">M9-M20</f>
        <v>3005</v>
      </c>
      <c r="N23" s="36" t="n">
        <f aca="false">SUM(B23:M23)</f>
        <v>13352</v>
      </c>
    </row>
    <row r="24" customFormat="false" ht="15" hidden="false" customHeight="false" outlineLevel="0" collapsed="false">
      <c r="A24" s="4" t="s">
        <v>106</v>
      </c>
      <c r="B24" s="19" t="n">
        <v>10000</v>
      </c>
      <c r="C24" s="26" t="n">
        <f aca="false">B25</f>
        <v>16040</v>
      </c>
      <c r="D24" s="26" t="n">
        <f aca="false">C25</f>
        <v>15160</v>
      </c>
      <c r="E24" s="26" t="n">
        <f aca="false">D25</f>
        <v>14822</v>
      </c>
      <c r="F24" s="26" t="n">
        <f aca="false">E25</f>
        <v>15079</v>
      </c>
      <c r="G24" s="26" t="n">
        <f aca="false">F25</f>
        <v>15639</v>
      </c>
      <c r="H24" s="26" t="n">
        <f aca="false">G25</f>
        <v>17014</v>
      </c>
      <c r="I24" s="26" t="n">
        <f aca="false">H25</f>
        <v>18199</v>
      </c>
      <c r="J24" s="26" t="n">
        <f aca="false">I25</f>
        <v>18565</v>
      </c>
      <c r="K24" s="26" t="n">
        <f aca="false">J25</f>
        <v>18374</v>
      </c>
      <c r="L24" s="26" t="n">
        <f aca="false">K25</f>
        <v>18972</v>
      </c>
      <c r="M24" s="26" t="n">
        <f aca="false">L25</f>
        <v>20347</v>
      </c>
      <c r="N24" s="20" t="n">
        <f aca="false">B24</f>
        <v>10000</v>
      </c>
    </row>
    <row r="25" customFormat="false" ht="15" hidden="false" customHeight="false" outlineLevel="0" collapsed="false">
      <c r="A25" s="22" t="s">
        <v>107</v>
      </c>
      <c r="B25" s="24" t="n">
        <f aca="false">B24+B23</f>
        <v>16040</v>
      </c>
      <c r="C25" s="24" t="n">
        <f aca="false">C24+C23</f>
        <v>15160</v>
      </c>
      <c r="D25" s="24" t="n">
        <f aca="false">D24+D23</f>
        <v>14822</v>
      </c>
      <c r="E25" s="24" t="n">
        <f aca="false">E24+E23</f>
        <v>15079</v>
      </c>
      <c r="F25" s="24" t="n">
        <f aca="false">F24+F23</f>
        <v>15639</v>
      </c>
      <c r="G25" s="24" t="n">
        <f aca="false">G24+G23</f>
        <v>17014</v>
      </c>
      <c r="H25" s="24" t="n">
        <f aca="false">H24+H23</f>
        <v>18199</v>
      </c>
      <c r="I25" s="24" t="n">
        <f aca="false">I24+I23</f>
        <v>18565</v>
      </c>
      <c r="J25" s="24" t="n">
        <f aca="false">J24+J23</f>
        <v>18374</v>
      </c>
      <c r="K25" s="24" t="n">
        <f aca="false">K24+K23</f>
        <v>18972</v>
      </c>
      <c r="L25" s="24" t="n">
        <f aca="false">L24+L23</f>
        <v>20347</v>
      </c>
      <c r="M25" s="24" t="n">
        <f aca="false">M24+M23</f>
        <v>23352</v>
      </c>
      <c r="N25" s="24" t="n">
        <f aca="false">M25</f>
        <v>23352</v>
      </c>
    </row>
    <row r="26" customFormat="false" ht="15" hidden="false" customHeight="false" outlineLevel="0" collapsed="false">
      <c r="A26" s="4" t="s">
        <v>108</v>
      </c>
      <c r="B26" s="41" t="str">
        <f aca="false">IF(B25&lt;0,"⚠ ENGPASS",IF(B25&lt;1000,"Knapp","OK"))</f>
        <v>OK</v>
      </c>
      <c r="C26" s="41" t="str">
        <f aca="false">IF(C25&lt;0,"⚠ ENGPASS",IF(C25&lt;1000,"Knapp","OK"))</f>
        <v>OK</v>
      </c>
      <c r="D26" s="41" t="str">
        <f aca="false">IF(D25&lt;0,"⚠ ENGPASS",IF(D25&lt;1000,"Knapp","OK"))</f>
        <v>OK</v>
      </c>
      <c r="E26" s="41" t="str">
        <f aca="false">IF(E25&lt;0,"⚠ ENGPASS",IF(E25&lt;1000,"Knapp","OK"))</f>
        <v>OK</v>
      </c>
      <c r="F26" s="41" t="str">
        <f aca="false">IF(F25&lt;0,"⚠ ENGPASS",IF(F25&lt;1000,"Knapp","OK"))</f>
        <v>OK</v>
      </c>
      <c r="G26" s="41" t="str">
        <f aca="false">IF(G25&lt;0,"⚠ ENGPASS",IF(G25&lt;1000,"Knapp","OK"))</f>
        <v>OK</v>
      </c>
      <c r="H26" s="41" t="str">
        <f aca="false">IF(H25&lt;0,"⚠ ENGPASS",IF(H25&lt;1000,"Knapp","OK"))</f>
        <v>OK</v>
      </c>
      <c r="I26" s="41" t="str">
        <f aca="false">IF(I25&lt;0,"⚠ ENGPASS",IF(I25&lt;1000,"Knapp","OK"))</f>
        <v>OK</v>
      </c>
      <c r="J26" s="41" t="str">
        <f aca="false">IF(J25&lt;0,"⚠ ENGPASS",IF(J25&lt;1000,"Knapp","OK"))</f>
        <v>OK</v>
      </c>
      <c r="K26" s="41" t="str">
        <f aca="false">IF(K25&lt;0,"⚠ ENGPASS",IF(K25&lt;1000,"Knapp","OK"))</f>
        <v>OK</v>
      </c>
      <c r="L26" s="41" t="str">
        <f aca="false">IF(L25&lt;0,"⚠ ENGPASS",IF(L25&lt;1000,"Knapp","OK"))</f>
        <v>OK</v>
      </c>
      <c r="M26" s="41" t="str">
        <f aca="false">IF(M25&lt;0,"⚠ ENGPASS",IF(M25&lt;1000,"Knapp","OK"))</f>
        <v>OK</v>
      </c>
      <c r="N26" s="42" t="str">
        <f aca="false">IF(M25&lt;0,"⚠ ENGPASS",IF(M25&lt;1000,"Knapp","OK"))</f>
        <v>OK</v>
      </c>
    </row>
  </sheetData>
  <mergeCells count="5">
    <mergeCell ref="A1:O1"/>
    <mergeCell ref="A2:O2"/>
    <mergeCell ref="A4:N4"/>
    <mergeCell ref="A11:N11"/>
    <mergeCell ref="A22:N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18"/>
  </cols>
  <sheetData>
    <row r="1" customFormat="false" ht="37.5" hidden="false" customHeight="true" outlineLevel="0" collapsed="false">
      <c r="A1" s="16" t="s">
        <v>109</v>
      </c>
      <c r="B1" s="16"/>
      <c r="C1" s="16"/>
      <c r="D1" s="16"/>
      <c r="E1" s="16"/>
    </row>
    <row r="2" customFormat="false" ht="15" hidden="false" customHeight="false" outlineLevel="0" collapsed="false">
      <c r="A2" s="2" t="s">
        <v>110</v>
      </c>
      <c r="B2" s="2"/>
      <c r="C2" s="2"/>
      <c r="D2" s="2"/>
      <c r="E2" s="2"/>
    </row>
    <row r="3" customFormat="false" ht="15" hidden="false" customHeight="false" outlineLevel="0" collapsed="false">
      <c r="A3" s="17" t="s">
        <v>111</v>
      </c>
      <c r="B3" s="17" t="s">
        <v>112</v>
      </c>
      <c r="C3" s="17" t="s">
        <v>113</v>
      </c>
      <c r="D3" s="17" t="s">
        <v>114</v>
      </c>
      <c r="E3" s="17" t="s">
        <v>115</v>
      </c>
    </row>
    <row r="4" customFormat="false" ht="15" hidden="false" customHeight="false" outlineLevel="0" collapsed="false">
      <c r="A4" s="3" t="s">
        <v>116</v>
      </c>
      <c r="B4" s="3"/>
      <c r="C4" s="3"/>
      <c r="D4" s="3"/>
      <c r="E4" s="3"/>
    </row>
    <row r="5" customFormat="false" ht="15" hidden="false" customHeight="false" outlineLevel="0" collapsed="false">
      <c r="A5" s="4" t="s">
        <v>117</v>
      </c>
      <c r="B5" s="37" t="n">
        <f aca="false">'Umsatz &amp; Kosten'!O8</f>
        <v>179100</v>
      </c>
      <c r="C5" s="26" t="n">
        <f aca="false">B5*(1+Annahmen!B19)</f>
        <v>197010</v>
      </c>
      <c r="D5" s="26" t="n">
        <f aca="false">C5*(1+Annahmen!B20)</f>
        <v>212770.8</v>
      </c>
      <c r="E5" s="20" t="n">
        <f aca="false">SUM(B5:D5)</f>
        <v>588880.8</v>
      </c>
    </row>
    <row r="6" customFormat="false" ht="15" hidden="false" customHeight="false" outlineLevel="0" collapsed="false">
      <c r="A6" s="8" t="s">
        <v>118</v>
      </c>
      <c r="B6" s="39" t="n">
        <f aca="false">'Umsatz &amp; Kosten'!O30</f>
        <v>50148</v>
      </c>
      <c r="C6" s="27" t="n">
        <f aca="false">C5*('Umsatz &amp; Kosten'!O30/'Umsatz &amp; Kosten'!O8)</f>
        <v>55162.8</v>
      </c>
      <c r="D6" s="27" t="n">
        <f aca="false">D5*('Umsatz &amp; Kosten'!O30/'Umsatz &amp; Kosten'!O8)</f>
        <v>59575.824</v>
      </c>
      <c r="E6" s="20" t="n">
        <f aca="false">SUM(B6:D6)</f>
        <v>164886.624</v>
      </c>
    </row>
    <row r="7" customFormat="false" ht="15" hidden="false" customHeight="false" outlineLevel="0" collapsed="false">
      <c r="A7" s="29" t="s">
        <v>119</v>
      </c>
      <c r="B7" s="31" t="n">
        <f aca="false">B5-B6</f>
        <v>128952</v>
      </c>
      <c r="C7" s="31" t="n">
        <f aca="false">C5-C6</f>
        <v>141847.2</v>
      </c>
      <c r="D7" s="31" t="n">
        <f aca="false">D5-D6</f>
        <v>153194.976</v>
      </c>
      <c r="E7" s="31" t="n">
        <f aca="false">SUM(B7:D7)</f>
        <v>423994.176</v>
      </c>
    </row>
    <row r="8" customFormat="false" ht="15" hidden="false" customHeight="false" outlineLevel="0" collapsed="false">
      <c r="A8" s="4" t="s">
        <v>120</v>
      </c>
      <c r="B8" s="32" t="n">
        <f aca="false">IF(B5=0,0,B7/B5)</f>
        <v>0.72</v>
      </c>
      <c r="C8" s="32" t="n">
        <f aca="false">IF(C5=0,0,C7/C5)</f>
        <v>0.72</v>
      </c>
      <c r="D8" s="32" t="n">
        <f aca="false">IF(D5=0,0,D7/D5)</f>
        <v>0.72</v>
      </c>
      <c r="E8" s="33" t="n">
        <f aca="false">IF(E5=0,0,E7/E5)</f>
        <v>0.72</v>
      </c>
    </row>
    <row r="9" customFormat="false" ht="15" hidden="false" customHeight="false" outlineLevel="0" collapsed="false">
      <c r="A9" s="3" t="s">
        <v>121</v>
      </c>
      <c r="B9" s="3"/>
      <c r="C9" s="3"/>
      <c r="D9" s="3"/>
      <c r="E9" s="3"/>
    </row>
    <row r="10" customFormat="false" ht="15" hidden="false" customHeight="false" outlineLevel="0" collapsed="false">
      <c r="A10" s="4" t="s">
        <v>122</v>
      </c>
      <c r="B10" s="37" t="n">
        <f aca="false">'Umsatz &amp; Kosten'!O23</f>
        <v>94020</v>
      </c>
      <c r="C10" s="26" t="n">
        <f aca="false">B10*(1+Annahmen!B21)</f>
        <v>98721</v>
      </c>
      <c r="D10" s="26" t="n">
        <f aca="false">C10*(1+Annahmen!B22)</f>
        <v>102669.84</v>
      </c>
      <c r="E10" s="20" t="n">
        <f aca="false">SUM(B10:D10)</f>
        <v>295410.84</v>
      </c>
    </row>
    <row r="11" customFormat="false" ht="15" hidden="false" customHeight="false" outlineLevel="0" collapsed="false">
      <c r="A11" s="8" t="s">
        <v>123</v>
      </c>
      <c r="B11" s="19" t="n">
        <v>2400</v>
      </c>
      <c r="C11" s="19" t="n">
        <v>2400</v>
      </c>
      <c r="D11" s="19" t="n">
        <v>2400</v>
      </c>
      <c r="E11" s="20" t="n">
        <f aca="false">SUM(B11:D11)</f>
        <v>7200</v>
      </c>
    </row>
    <row r="12" customFormat="false" ht="15" hidden="false" customHeight="false" outlineLevel="0" collapsed="false">
      <c r="A12" s="4" t="s">
        <v>124</v>
      </c>
      <c r="B12" s="37" t="n">
        <f aca="false">Liquiditätsplan!B17*12</f>
        <v>24000</v>
      </c>
      <c r="C12" s="26" t="n">
        <f aca="false">B12</f>
        <v>24000</v>
      </c>
      <c r="D12" s="26" t="n">
        <f aca="false">B12</f>
        <v>24000</v>
      </c>
      <c r="E12" s="20" t="n">
        <f aca="false">SUM(B12:D12)</f>
        <v>72000</v>
      </c>
    </row>
    <row r="13" customFormat="false" ht="15" hidden="false" customHeight="false" outlineLevel="0" collapsed="false">
      <c r="A13" s="22" t="s">
        <v>125</v>
      </c>
      <c r="B13" s="24" t="n">
        <f aca="false">B7-B10-B11-B12</f>
        <v>8532</v>
      </c>
      <c r="C13" s="24" t="n">
        <f aca="false">C7-C10-C11-C12</f>
        <v>16726.2</v>
      </c>
      <c r="D13" s="24" t="n">
        <f aca="false">D7-D10-D11-D12</f>
        <v>24125.136</v>
      </c>
      <c r="E13" s="24" t="n">
        <f aca="false">SUM(B13:D13)</f>
        <v>49383.336</v>
      </c>
    </row>
    <row r="14" customFormat="false" ht="15" hidden="false" customHeight="false" outlineLevel="0" collapsed="false">
      <c r="A14" s="3" t="s">
        <v>126</v>
      </c>
      <c r="B14" s="3"/>
      <c r="C14" s="3"/>
      <c r="D14" s="3"/>
      <c r="E14" s="3"/>
    </row>
    <row r="15" customFormat="false" ht="15" hidden="false" customHeight="false" outlineLevel="0" collapsed="false">
      <c r="A15" s="4" t="s">
        <v>127</v>
      </c>
      <c r="B15" s="26" t="n">
        <f aca="false">IF(B13&gt;0,B13*Annahmen!$B$13,0)</f>
        <v>2559.6</v>
      </c>
      <c r="C15" s="26" t="n">
        <f aca="false">IF(C13&gt;0,C13*Annahmen!$B$13,0)</f>
        <v>5017.86</v>
      </c>
      <c r="D15" s="26" t="n">
        <f aca="false">IF(D13&gt;0,D13*Annahmen!$B$13,0)</f>
        <v>7237.54080000001</v>
      </c>
      <c r="E15" s="20" t="n">
        <f aca="false">SUM(B15:D15)</f>
        <v>14815.0008</v>
      </c>
    </row>
    <row r="16" customFormat="false" ht="15" hidden="false" customHeight="false" outlineLevel="0" collapsed="false">
      <c r="A16" s="34" t="s">
        <v>128</v>
      </c>
      <c r="B16" s="40" t="n">
        <f aca="false">B13-B15</f>
        <v>5972.4</v>
      </c>
      <c r="C16" s="40" t="n">
        <f aca="false">C13-C15</f>
        <v>11708.34</v>
      </c>
      <c r="D16" s="40" t="n">
        <f aca="false">D13-D15</f>
        <v>16887.5952</v>
      </c>
      <c r="E16" s="36" t="n">
        <f aca="false">SUM(B16:D16)</f>
        <v>34568.3352</v>
      </c>
    </row>
    <row r="18" customFormat="false" ht="15" hidden="false" customHeight="false" outlineLevel="0" collapsed="false">
      <c r="A18" s="3" t="s">
        <v>129</v>
      </c>
      <c r="B18" s="3"/>
      <c r="C18" s="3"/>
      <c r="D18" s="3"/>
      <c r="E18" s="3"/>
    </row>
    <row r="19" customFormat="false" ht="15" hidden="false" customHeight="false" outlineLevel="0" collapsed="false">
      <c r="A19" s="8" t="s">
        <v>130</v>
      </c>
      <c r="B19" s="43" t="n">
        <f aca="false">IF(B5=0,0,B16/B5)</f>
        <v>0.0333467336683417</v>
      </c>
      <c r="C19" s="43" t="n">
        <f aca="false">IF(C5=0,0,C16/C5)</f>
        <v>0.0594301812090757</v>
      </c>
      <c r="D19" s="43" t="n">
        <f aca="false">IF(D5=0,0,D16/D5)</f>
        <v>0.0793698909812813</v>
      </c>
      <c r="E19" s="33"/>
    </row>
    <row r="20" customFormat="false" ht="15" hidden="false" customHeight="false" outlineLevel="0" collapsed="false">
      <c r="A20" s="4" t="s">
        <v>131</v>
      </c>
      <c r="B20" s="32" t="n">
        <f aca="false">IF(B5=0,0,B13/B5)</f>
        <v>0.0476381909547739</v>
      </c>
      <c r="C20" s="32" t="n">
        <f aca="false">IF(C5=0,0,C13/C5)</f>
        <v>0.0849002588701082</v>
      </c>
      <c r="D20" s="32" t="n">
        <f aca="false">IF(D5=0,0,D13/D5)</f>
        <v>0.113385558544688</v>
      </c>
      <c r="E20" s="33"/>
    </row>
    <row r="21" customFormat="false" ht="15" hidden="false" customHeight="false" outlineLevel="0" collapsed="false">
      <c r="A21" s="8" t="s">
        <v>132</v>
      </c>
      <c r="B21" s="27" t="n">
        <f aca="false">IF(B8=0,0,(B10+B11)/B8)</f>
        <v>133916.666666667</v>
      </c>
      <c r="C21" s="27" t="n">
        <f aca="false">IF(C8=0,0,(C10+C11)/C8)</f>
        <v>140445.833333333</v>
      </c>
      <c r="D21" s="27" t="n">
        <f aca="false">IF(D8=0,0,(D10+D11)/D8)</f>
        <v>145930.333333333</v>
      </c>
      <c r="E21" s="20"/>
    </row>
  </sheetData>
  <mergeCells count="6">
    <mergeCell ref="A1:E1"/>
    <mergeCell ref="A2:E2"/>
    <mergeCell ref="A4:E4"/>
    <mergeCell ref="A9:E9"/>
    <mergeCell ref="A14:E14"/>
    <mergeCell ref="A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33C00"/>
    <pageSetUpPr fitToPage="false"/>
  </sheetPr>
  <dimension ref="A1:G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0"/>
    <col collapsed="false" customWidth="true" hidden="false" outlineLevel="0" max="7" min="3" style="0" width="14"/>
  </cols>
  <sheetData>
    <row r="1" customFormat="false" ht="37.5" hidden="false" customHeight="true" outlineLevel="0" collapsed="false">
      <c r="A1" s="16" t="s">
        <v>133</v>
      </c>
      <c r="B1" s="16"/>
      <c r="C1" s="16"/>
      <c r="D1" s="16"/>
      <c r="E1" s="16"/>
      <c r="F1" s="16"/>
      <c r="G1" s="16"/>
    </row>
    <row r="3" customFormat="false" ht="15" hidden="false" customHeight="false" outlineLevel="0" collapsed="false">
      <c r="A3" s="17" t="s">
        <v>134</v>
      </c>
      <c r="B3" s="17" t="s">
        <v>135</v>
      </c>
      <c r="C3" s="17" t="s">
        <v>136</v>
      </c>
      <c r="D3" s="17" t="s">
        <v>137</v>
      </c>
      <c r="E3" s="17" t="s">
        <v>138</v>
      </c>
      <c r="F3" s="17" t="s">
        <v>139</v>
      </c>
      <c r="G3" s="17" t="s">
        <v>140</v>
      </c>
    </row>
    <row r="4" customFormat="false" ht="15" hidden="false" customHeight="false" outlineLevel="0" collapsed="false">
      <c r="A4" s="8" t="s">
        <v>141</v>
      </c>
      <c r="B4" s="44" t="s">
        <v>142</v>
      </c>
      <c r="C4" s="19" t="n">
        <v>2400</v>
      </c>
      <c r="D4" s="44" t="s">
        <v>143</v>
      </c>
      <c r="E4" s="11" t="n">
        <v>3</v>
      </c>
      <c r="F4" s="27" t="n">
        <f aca="false">IF(E4=0,0,C4/E4)</f>
        <v>800</v>
      </c>
      <c r="G4" s="27" t="n">
        <f aca="false">C4-F4</f>
        <v>1600</v>
      </c>
    </row>
    <row r="5" customFormat="false" ht="15" hidden="false" customHeight="false" outlineLevel="0" collapsed="false">
      <c r="A5" s="4" t="s">
        <v>144</v>
      </c>
      <c r="B5" s="44" t="s">
        <v>145</v>
      </c>
      <c r="C5" s="19" t="n">
        <v>1800</v>
      </c>
      <c r="D5" s="44" t="s">
        <v>143</v>
      </c>
      <c r="E5" s="11" t="n">
        <v>10</v>
      </c>
      <c r="F5" s="26" t="n">
        <f aca="false">IF(E5=0,0,C5/E5)</f>
        <v>180</v>
      </c>
      <c r="G5" s="26" t="n">
        <f aca="false">C5-F5</f>
        <v>1620</v>
      </c>
    </row>
    <row r="6" customFormat="false" ht="15" hidden="false" customHeight="false" outlineLevel="0" collapsed="false">
      <c r="A6" s="8" t="s">
        <v>146</v>
      </c>
      <c r="B6" s="44" t="s">
        <v>147</v>
      </c>
      <c r="C6" s="19" t="n">
        <v>0</v>
      </c>
      <c r="D6" s="44" t="s">
        <v>143</v>
      </c>
      <c r="E6" s="11" t="n">
        <v>6</v>
      </c>
      <c r="F6" s="27" t="n">
        <f aca="false">IF(E6=0,0,C6/E6)</f>
        <v>0</v>
      </c>
      <c r="G6" s="27" t="n">
        <f aca="false">C6-F6</f>
        <v>0</v>
      </c>
    </row>
    <row r="7" customFormat="false" ht="15" hidden="false" customHeight="false" outlineLevel="0" collapsed="false">
      <c r="A7" s="4" t="s">
        <v>148</v>
      </c>
      <c r="B7" s="44" t="s">
        <v>149</v>
      </c>
      <c r="C7" s="19" t="n">
        <v>0</v>
      </c>
      <c r="D7" s="44" t="s">
        <v>143</v>
      </c>
      <c r="E7" s="11" t="n">
        <v>5</v>
      </c>
      <c r="F7" s="26" t="n">
        <f aca="false">IF(E7=0,0,C7/E7)</f>
        <v>0</v>
      </c>
      <c r="G7" s="26" t="n">
        <f aca="false">C7-F7</f>
        <v>0</v>
      </c>
    </row>
    <row r="8" customFormat="false" ht="15" hidden="false" customHeight="false" outlineLevel="0" collapsed="false">
      <c r="A8" s="8" t="s">
        <v>150</v>
      </c>
      <c r="B8" s="44" t="s">
        <v>151</v>
      </c>
      <c r="C8" s="19" t="n">
        <v>600</v>
      </c>
      <c r="D8" s="44" t="s">
        <v>143</v>
      </c>
      <c r="E8" s="11" t="n">
        <v>3</v>
      </c>
      <c r="F8" s="27" t="n">
        <f aca="false">IF(E8=0,0,C8/E8)</f>
        <v>200</v>
      </c>
      <c r="G8" s="27" t="n">
        <f aca="false">C8-F8</f>
        <v>400</v>
      </c>
    </row>
    <row r="9" customFormat="false" ht="15" hidden="false" customHeight="false" outlineLevel="0" collapsed="false">
      <c r="A9" s="4" t="s">
        <v>152</v>
      </c>
      <c r="B9" s="44" t="s">
        <v>153</v>
      </c>
      <c r="C9" s="19" t="n">
        <v>0</v>
      </c>
      <c r="D9" s="44" t="s">
        <v>143</v>
      </c>
      <c r="E9" s="11" t="n">
        <v>5</v>
      </c>
      <c r="F9" s="26" t="n">
        <f aca="false">IF(E9=0,0,C9/E9)</f>
        <v>0</v>
      </c>
      <c r="G9" s="26" t="n">
        <f aca="false">C9-F9</f>
        <v>0</v>
      </c>
    </row>
    <row r="10" customFormat="false" ht="15" hidden="false" customHeight="false" outlineLevel="0" collapsed="false">
      <c r="A10" s="22" t="s">
        <v>154</v>
      </c>
      <c r="B10" s="23"/>
      <c r="C10" s="24" t="n">
        <f aca="false">SUM(C4:C9)</f>
        <v>4800</v>
      </c>
      <c r="D10" s="23"/>
      <c r="E10" s="23"/>
      <c r="F10" s="24" t="n">
        <f aca="false">SUM(F4:F9)</f>
        <v>1180</v>
      </c>
      <c r="G10" s="24" t="n">
        <f aca="false">SUM(G4:G9)</f>
        <v>3620</v>
      </c>
    </row>
    <row r="12" customFormat="false" ht="15" hidden="false" customHeight="true" outlineLevel="0" collapsed="false">
      <c r="A12" s="45" t="s">
        <v>155</v>
      </c>
      <c r="B12" s="45"/>
      <c r="C12" s="45"/>
      <c r="D12" s="45"/>
      <c r="E12" s="45"/>
      <c r="F12" s="45"/>
      <c r="G12" s="45"/>
    </row>
    <row r="13" customFormat="false" ht="15" hidden="false" customHeight="false" outlineLevel="0" collapsed="false">
      <c r="A13" s="45"/>
      <c r="B13" s="45"/>
      <c r="C13" s="45"/>
      <c r="D13" s="45"/>
      <c r="E13" s="45"/>
      <c r="F13" s="45"/>
      <c r="G13" s="45"/>
    </row>
    <row r="14" customFormat="false" ht="15" hidden="false" customHeight="false" outlineLevel="0" collapsed="false">
      <c r="A14" s="45"/>
      <c r="B14" s="45"/>
      <c r="C14" s="45"/>
      <c r="D14" s="45"/>
      <c r="E14" s="45"/>
      <c r="F14" s="45"/>
      <c r="G14" s="45"/>
    </row>
  </sheetData>
  <mergeCells count="2">
    <mergeCell ref="A1:G1"/>
    <mergeCell ref="A12:G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B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4" min="3" style="0" width="20"/>
  </cols>
  <sheetData>
    <row r="1" customFormat="false" ht="42" hidden="false" customHeight="true" outlineLevel="0" collapsed="false">
      <c r="B1" s="16" t="s">
        <v>156</v>
      </c>
      <c r="C1" s="16"/>
      <c r="D1" s="16"/>
    </row>
    <row r="2" customFormat="false" ht="15" hidden="false" customHeight="false" outlineLevel="0" collapsed="false">
      <c r="B2" s="2" t="s">
        <v>157</v>
      </c>
      <c r="C2" s="2"/>
      <c r="D2" s="2"/>
    </row>
    <row r="4" customFormat="false" ht="15" hidden="false" customHeight="false" outlineLevel="0" collapsed="false">
      <c r="B4" s="3" t="s">
        <v>158</v>
      </c>
      <c r="C4" s="3"/>
      <c r="D4" s="3"/>
    </row>
    <row r="5" customFormat="false" ht="15" hidden="false" customHeight="false" outlineLevel="0" collapsed="false">
      <c r="B5" s="46" t="s">
        <v>159</v>
      </c>
      <c r="C5" s="19" t="n">
        <v>50000</v>
      </c>
      <c r="D5" s="47"/>
    </row>
    <row r="6" customFormat="false" ht="15" hidden="false" customHeight="false" outlineLevel="0" collapsed="false">
      <c r="B6" s="48" t="s">
        <v>160</v>
      </c>
      <c r="C6" s="19" t="n">
        <v>12500</v>
      </c>
      <c r="D6" s="25"/>
    </row>
    <row r="7" customFormat="false" ht="15" hidden="false" customHeight="false" outlineLevel="0" collapsed="false">
      <c r="B7" s="46" t="s">
        <v>161</v>
      </c>
      <c r="C7" s="19" t="n">
        <v>28000</v>
      </c>
      <c r="D7" s="47"/>
    </row>
    <row r="9" customFormat="false" ht="15" hidden="false" customHeight="false" outlineLevel="0" collapsed="false">
      <c r="B9" s="3" t="s">
        <v>162</v>
      </c>
      <c r="C9" s="3"/>
      <c r="D9" s="3"/>
    </row>
    <row r="10" customFormat="false" ht="15" hidden="false" customHeight="false" outlineLevel="0" collapsed="false">
      <c r="B10" s="49" t="s">
        <v>163</v>
      </c>
      <c r="C10" s="50" t="n">
        <f aca="false">C5-C6</f>
        <v>37500</v>
      </c>
      <c r="D10" s="51"/>
    </row>
    <row r="11" customFormat="false" ht="15" hidden="false" customHeight="false" outlineLevel="0" collapsed="false">
      <c r="B11" s="49" t="s">
        <v>164</v>
      </c>
      <c r="C11" s="52" t="n">
        <f aca="false">IF(C5=0,0,(C5-C6)/C5)</f>
        <v>0.75</v>
      </c>
      <c r="D11" s="51"/>
    </row>
    <row r="12" customFormat="false" ht="15" hidden="false" customHeight="false" outlineLevel="0" collapsed="false">
      <c r="B12" s="48" t="s">
        <v>165</v>
      </c>
      <c r="C12" s="53" t="n">
        <f aca="false">IF((C5-C6)=0,0,C7/((C5-C6)/C5))</f>
        <v>37333.3333333333</v>
      </c>
      <c r="D12" s="25"/>
    </row>
    <row r="13" customFormat="false" ht="15" hidden="false" customHeight="false" outlineLevel="0" collapsed="false">
      <c r="B13" s="54" t="s">
        <v>166</v>
      </c>
      <c r="C13" s="55" t="n">
        <f aca="false">C5-C6-C7</f>
        <v>9500</v>
      </c>
      <c r="D13" s="56"/>
    </row>
    <row r="14" customFormat="false" ht="15" hidden="false" customHeight="false" outlineLevel="0" collapsed="false">
      <c r="B14" s="54" t="s">
        <v>167</v>
      </c>
      <c r="C14" s="57" t="n">
        <f aca="false">IF(C5=0,0,(C5-C6-C7)/C5)</f>
        <v>0.19</v>
      </c>
      <c r="D14" s="56"/>
    </row>
    <row r="16" customFormat="false" ht="15" hidden="false" customHeight="false" outlineLevel="0" collapsed="false">
      <c r="B16" s="58" t="str">
        <f aca="false">IF(C13&gt;0,"✔ Plan zeigt Gewinn – Wirtschaftlichkeit gegeben.","✘ Plan zeigt Verlust – Annahmen überprüfen!")</f>
        <v>✔ Plan zeigt Gewinn – Wirtschaftlichkeit gegeben.</v>
      </c>
      <c r="C16" s="58"/>
      <c r="D16" s="58"/>
    </row>
    <row r="18" customFormat="false" ht="79.5" hidden="false" customHeight="true" outlineLevel="0" collapsed="false">
      <c r="B18" s="59" t="s">
        <v>168</v>
      </c>
      <c r="C18" s="59"/>
      <c r="D18" s="59"/>
    </row>
    <row r="19" customFormat="false" ht="15" hidden="false" customHeight="false" outlineLevel="0" collapsed="false">
      <c r="B19" s="59"/>
      <c r="C19" s="59"/>
      <c r="D19" s="59"/>
    </row>
    <row r="20" customFormat="false" ht="15" hidden="false" customHeight="false" outlineLevel="0" collapsed="false">
      <c r="B20" s="59"/>
      <c r="C20" s="59"/>
      <c r="D20" s="59"/>
    </row>
    <row r="21" customFormat="false" ht="15" hidden="false" customHeight="false" outlineLevel="0" collapsed="false">
      <c r="B21" s="59"/>
      <c r="C21" s="59"/>
      <c r="D21" s="59"/>
    </row>
  </sheetData>
  <mergeCells count="6">
    <mergeCell ref="B1:D1"/>
    <mergeCell ref="B2:D2"/>
    <mergeCell ref="B4:D4"/>
    <mergeCell ref="B9:D9"/>
    <mergeCell ref="B16:D16"/>
    <mergeCell ref="B18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7" min="2" style="0" width="14"/>
  </cols>
  <sheetData>
    <row r="1" customFormat="false" ht="37.5" hidden="false" customHeight="true" outlineLevel="0" collapsed="false">
      <c r="A1" s="16" t="s">
        <v>169</v>
      </c>
      <c r="B1" s="16"/>
      <c r="C1" s="16"/>
      <c r="D1" s="16"/>
      <c r="E1" s="16"/>
      <c r="F1" s="16"/>
      <c r="G1" s="16"/>
    </row>
    <row r="2" customFormat="false" ht="15" hidden="false" customHeight="false" outlineLevel="0" collapsed="false">
      <c r="A2" s="2" t="s">
        <v>170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17" t="s">
        <v>171</v>
      </c>
      <c r="B3" s="17" t="s">
        <v>172</v>
      </c>
      <c r="C3" s="17" t="s">
        <v>173</v>
      </c>
      <c r="D3" s="17" t="s">
        <v>174</v>
      </c>
      <c r="E3" s="17" t="s">
        <v>175</v>
      </c>
      <c r="F3" s="17" t="s">
        <v>176</v>
      </c>
      <c r="G3" s="17" t="s">
        <v>177</v>
      </c>
    </row>
    <row r="4" customFormat="false" ht="15" hidden="false" customHeight="false" outlineLevel="0" collapsed="false">
      <c r="A4" s="60" t="s">
        <v>178</v>
      </c>
      <c r="B4" s="60"/>
      <c r="C4" s="61" t="n">
        <v>1</v>
      </c>
    </row>
    <row r="5" customFormat="false" ht="19.5" hidden="false" customHeight="true" outlineLevel="0" collapsed="false"/>
    <row r="6" customFormat="false" ht="19.5" hidden="false" customHeight="true" outlineLevel="0" collapsed="false">
      <c r="A6" s="46" t="s">
        <v>179</v>
      </c>
      <c r="B6" s="39" t="n">
        <f aca="false">INDEX('Umsatz &amp; Kosten'!C8:N8,1,C4)</f>
        <v>12500</v>
      </c>
      <c r="C6" s="19" t="n">
        <v>0</v>
      </c>
      <c r="D6" s="27" t="n">
        <f aca="false">C6-B6</f>
        <v>-12500</v>
      </c>
      <c r="E6" s="43" t="n">
        <f aca="false">IF(B6=0,0,(C6-B6)/ABS(B6))</f>
        <v>-1</v>
      </c>
      <c r="F6" s="62" t="str">
        <f aca="false">IF(ABS(E6)&lt;=0.05,"✔ OK",IF(ABS(E6)&lt;=0.1,"⚠ Prüfen","✘ Kritisch"))</f>
        <v>✘ Kritisch</v>
      </c>
      <c r="G6" s="63"/>
    </row>
    <row r="7" customFormat="false" ht="19.5" hidden="false" customHeight="true" outlineLevel="0" collapsed="false">
      <c r="A7" s="48" t="s">
        <v>180</v>
      </c>
      <c r="B7" s="37" t="n">
        <f aca="false">INDEX('Umsatz &amp; Kosten'!C30:N30,1,C4)</f>
        <v>3500</v>
      </c>
      <c r="C7" s="19" t="n">
        <v>0</v>
      </c>
      <c r="D7" s="26" t="n">
        <f aca="false">C7-B7</f>
        <v>-3500</v>
      </c>
      <c r="E7" s="32" t="n">
        <f aca="false">IF(B7=0,0,(C7-B7)/ABS(B7))</f>
        <v>-1</v>
      </c>
      <c r="F7" s="41" t="str">
        <f aca="false">IF(ABS(E7)&lt;=0.05,"✔ OK",IF(ABS(E7)&lt;=0.1,"⚠ Prüfen","✘ Kritisch"))</f>
        <v>✘ Kritisch</v>
      </c>
      <c r="G7" s="63"/>
    </row>
    <row r="8" customFormat="false" ht="19.5" hidden="false" customHeight="true" outlineLevel="0" collapsed="false">
      <c r="A8" s="46" t="s">
        <v>181</v>
      </c>
      <c r="B8" s="39" t="n">
        <f aca="false">INDEX('Umsatz &amp; Kosten'!C23:N23,1,C4)</f>
        <v>7835</v>
      </c>
      <c r="C8" s="19" t="n">
        <v>0</v>
      </c>
      <c r="D8" s="27" t="n">
        <f aca="false">C8-B8</f>
        <v>-7835</v>
      </c>
      <c r="E8" s="43" t="n">
        <f aca="false">IF(B8=0,0,(C8-B8)/ABS(B8))</f>
        <v>-1</v>
      </c>
      <c r="F8" s="62" t="str">
        <f aca="false">IF(ABS(E8)&lt;=0.05,"✔ OK",IF(ABS(E8)&lt;=0.1,"⚠ Prüfen","✘ Kritisch"))</f>
        <v>✘ Kritisch</v>
      </c>
      <c r="G8" s="63"/>
    </row>
    <row r="9" customFormat="false" ht="19.5" hidden="false" customHeight="true" outlineLevel="0" collapsed="false">
      <c r="A9" s="48" t="s">
        <v>182</v>
      </c>
      <c r="B9" s="37" t="n">
        <f aca="false">INDEX('Umsatz &amp; Kosten'!C33:N33,1,C4)</f>
        <v>9000</v>
      </c>
      <c r="C9" s="19" t="n">
        <v>0</v>
      </c>
      <c r="D9" s="26" t="n">
        <f aca="false">C9-B9</f>
        <v>-9000</v>
      </c>
      <c r="E9" s="32" t="n">
        <f aca="false">IF(B9=0,0,(C9-B9)/ABS(B9))</f>
        <v>-1</v>
      </c>
      <c r="F9" s="41" t="str">
        <f aca="false">IF(ABS(E9)&lt;=0.05,"✔ OK",IF(ABS(E9)&lt;=0.1,"⚠ Prüfen","✘ Kritisch"))</f>
        <v>✘ Kritisch</v>
      </c>
      <c r="G9" s="63"/>
    </row>
    <row r="10" customFormat="false" ht="19.5" hidden="false" customHeight="true" outlineLevel="0" collapsed="false">
      <c r="A10" s="46" t="s">
        <v>183</v>
      </c>
      <c r="B10" s="39" t="n">
        <f aca="false">INDEX('Umsatz &amp; Kosten'!C36:N36,1,C4)</f>
        <v>1165</v>
      </c>
      <c r="C10" s="19" t="n">
        <v>0</v>
      </c>
      <c r="D10" s="27" t="n">
        <f aca="false">C10-B10</f>
        <v>-1165</v>
      </c>
      <c r="E10" s="43" t="n">
        <f aca="false">IF(B10=0,0,(C10-B10)/ABS(B10))</f>
        <v>-1</v>
      </c>
      <c r="F10" s="62" t="str">
        <f aca="false">IF(ABS(E10)&lt;=0.05,"✔ OK",IF(ABS(E10)&lt;=0.1,"⚠ Prüfen","✘ Kritisch"))</f>
        <v>✘ Kritisch</v>
      </c>
      <c r="G10" s="63"/>
    </row>
    <row r="11" customFormat="false" ht="19.5" hidden="false" customHeight="true" outlineLevel="0" collapsed="false">
      <c r="A11" s="48" t="s">
        <v>184</v>
      </c>
      <c r="B11" s="37" t="n">
        <f aca="false">INDEX(Liquiditätsplan!B25:M25,1,C4)</f>
        <v>16040</v>
      </c>
      <c r="C11" s="19" t="n">
        <v>0</v>
      </c>
      <c r="D11" s="26" t="n">
        <f aca="false">C11-B11</f>
        <v>-16040</v>
      </c>
      <c r="E11" s="32" t="n">
        <f aca="false">IF(B11=0,0,(C11-B11)/ABS(B11))</f>
        <v>-1</v>
      </c>
      <c r="F11" s="41" t="str">
        <f aca="false">IF(ABS(E11)&lt;=0.05,"✔ OK",IF(ABS(E11)&lt;=0.1,"⚠ Prüfen","✘ Kritisch"))</f>
        <v>✘ Kritisch</v>
      </c>
      <c r="G11" s="63"/>
    </row>
    <row r="12" customFormat="false" ht="19.5" hidden="false" customHeight="true" outlineLevel="0" collapsed="false"/>
    <row r="13" customFormat="false" ht="19.5" hidden="false" customHeight="true" outlineLevel="0" collapsed="false"/>
    <row r="14" customFormat="false" ht="19.5" hidden="false" customHeight="true" outlineLevel="0" collapsed="false"/>
    <row r="15" customFormat="false" ht="19.5" hidden="false" customHeight="true" outlineLevel="0" collapsed="false"/>
    <row r="16" customFormat="false" ht="19.5" hidden="false" customHeight="true" outlineLevel="0" collapsed="false"/>
    <row r="17" customFormat="false" ht="19.5" hidden="false" customHeight="true" outlineLevel="0" collapsed="false"/>
    <row r="18" customFormat="false" ht="19.5" hidden="false" customHeight="true" outlineLevel="0" collapsed="false"/>
    <row r="19" customFormat="false" ht="19.5" hidden="false" customHeight="true" outlineLevel="0" collapsed="false"/>
  </sheetData>
  <mergeCells count="3">
    <mergeCell ref="A1:G1"/>
    <mergeCell ref="A2:G2"/>
    <mergeCell ref="A4:B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2026-04-15T06:35:50Z</dcterms:created>
  <dc:creator>openpyxl</dc:creator>
  <dc:description/>
  <dc:language>en-US</dc:language>
  <cp:lastModifiedBy/>
  <dcterms:modified xsi:type="dcterms:W3CDTF">2026-04-15T06:35:50Z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