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ahlungsplan" sheetId="1" state="visible" r:id="rId1"/>
    <sheet xmlns:r="http://schemas.openxmlformats.org/officeDocument/2006/relationships"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€"/>
    <numFmt numFmtId="165" formatCode="0.0000%"/>
    <numFmt numFmtId="166" formatCode="MMM YYYY"/>
  </numFmts>
  <fonts count="8">
    <font>
      <name val="Calibri"/>
      <family val="2"/>
      <color theme="1"/>
      <sz val="11"/>
      <scheme val="minor"/>
    </font>
    <font>
      <b val="1"/>
      <color rgb="00073763"/>
      <sz val="18"/>
    </font>
    <font>
      <b val="1"/>
      <color rgb="00073763"/>
      <sz val="14"/>
    </font>
    <font>
      <b val="1"/>
    </font>
    <font>
      <b val="1"/>
      <color rgb="000000FF"/>
    </font>
    <font>
      <color rgb="00000000"/>
    </font>
    <font>
      <b val="1"/>
      <color rgb="00FFFFFF"/>
      <sz val="12"/>
    </font>
    <font>
      <b val="1"/>
      <color rgb="00073763"/>
      <sz val="16"/>
    </font>
  </fonts>
  <fills count="5">
    <fill>
      <patternFill/>
    </fill>
    <fill>
      <patternFill patternType="gray125"/>
    </fill>
    <fill>
      <patternFill patternType="solid">
        <fgColor rgb="00FFFF99"/>
      </patternFill>
    </fill>
    <fill>
      <patternFill patternType="solid">
        <fgColor rgb="00073763"/>
      </patternFill>
    </fill>
    <fill>
      <patternFill patternType="solid">
        <fgColor rgb="00E0F2F1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  <xf numFmtId="0" fontId="3" fillId="0" borderId="0" pivotButton="0" quotePrefix="0" xfId="0"/>
    <xf numFmtId="164" fontId="4" fillId="2" borderId="1" pivotButton="0" quotePrefix="0" xfId="0"/>
    <xf numFmtId="10" fontId="4" fillId="2" borderId="1" pivotButton="0" quotePrefix="0" xfId="0"/>
    <xf numFmtId="1" fontId="4" fillId="2" borderId="1" pivotButton="0" quotePrefix="0" xfId="0"/>
    <xf numFmtId="0" fontId="5" fillId="0" borderId="0" pivotButton="0" quotePrefix="0" xfId="0"/>
    <xf numFmtId="165" fontId="5" fillId="0" borderId="0" pivotButton="0" quotePrefix="0" xfId="0"/>
    <xf numFmtId="164" fontId="5" fillId="0" borderId="0" pivotButton="0" quotePrefix="0" xfId="0"/>
    <xf numFmtId="0" fontId="6" fillId="3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166" fontId="0" fillId="0" borderId="1" applyAlignment="1" pivotButton="0" quotePrefix="0" xfId="0">
      <alignment horizontal="center"/>
    </xf>
    <xf numFmtId="164" fontId="0" fillId="0" borderId="1" pivotButton="0" quotePrefix="0" xfId="0"/>
    <xf numFmtId="164" fontId="4" fillId="4" borderId="1" pivotButton="0" quotePrefix="0" xfId="0"/>
    <xf numFmtId="164" fontId="0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1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8" customWidth="1" min="3" max="3"/>
    <col width="16" customWidth="1" min="4" max="4"/>
    <col width="16" customWidth="1" min="5" max="5"/>
    <col width="18" customWidth="1" min="6" max="6"/>
    <col width="16" customWidth="1" min="7" max="7"/>
    <col width="18" customWidth="1" min="8" max="8"/>
  </cols>
  <sheetData>
    <row r="1">
      <c r="A1" s="1" t="inlineStr">
        <is>
          <t>Zahlungsplan / Tilgungsplan</t>
        </is>
      </c>
    </row>
    <row r="3">
      <c r="A3" s="2" t="inlineStr">
        <is>
          <t>Eingabedaten</t>
        </is>
      </c>
    </row>
    <row r="4">
      <c r="A4" s="3" t="inlineStr">
        <is>
          <t>Kreditsumme (€):</t>
        </is>
      </c>
      <c r="B4" s="4" t="n">
        <v>10000</v>
      </c>
    </row>
    <row r="5">
      <c r="A5" s="3" t="inlineStr">
        <is>
          <t>Jahreszinssatz:</t>
        </is>
      </c>
      <c r="B5" s="5" t="n">
        <v>0.05</v>
      </c>
    </row>
    <row r="6">
      <c r="A6" s="3" t="inlineStr">
        <is>
          <t>Laufzeit (Jahre):</t>
        </is>
      </c>
      <c r="B6" s="6" t="n">
        <v>3</v>
      </c>
    </row>
    <row r="7">
      <c r="A7" s="3" t="inlineStr">
        <is>
          <t>Zahlungen pro Jahr:</t>
        </is>
      </c>
      <c r="B7" s="6" t="n">
        <v>12</v>
      </c>
    </row>
    <row r="9">
      <c r="A9" s="2" t="inlineStr">
        <is>
          <t>Berechnete Werte</t>
        </is>
      </c>
    </row>
    <row r="10">
      <c r="A10" s="3" t="inlineStr">
        <is>
          <t>Anzahl Raten:</t>
        </is>
      </c>
      <c r="B10" s="7">
        <f>B6*B7</f>
        <v/>
      </c>
    </row>
    <row r="11">
      <c r="A11" s="3" t="inlineStr">
        <is>
          <t>Monatszinssatz:</t>
        </is>
      </c>
      <c r="B11" s="8">
        <f>B5/B7</f>
        <v/>
      </c>
    </row>
    <row r="12">
      <c r="A12" s="3" t="inlineStr">
        <is>
          <t>Monatliche Rate:</t>
        </is>
      </c>
      <c r="B12" s="9">
        <f>-PMT(B11,B10,B4)</f>
        <v/>
      </c>
    </row>
    <row r="13">
      <c r="A13" s="3" t="inlineStr">
        <is>
          <t>Gesamtrückzahlung:</t>
        </is>
      </c>
      <c r="B13" s="9">
        <f>B12*B10</f>
        <v/>
      </c>
    </row>
    <row r="14">
      <c r="A14" s="3" t="inlineStr">
        <is>
          <t>Gesamtzinsen:</t>
        </is>
      </c>
      <c r="B14" s="9">
        <f>B13-B4</f>
        <v/>
      </c>
    </row>
    <row r="17">
      <c r="A17" s="10" t="inlineStr">
        <is>
          <t>Periode</t>
        </is>
      </c>
      <c r="B17" s="10" t="inlineStr">
        <is>
          <t>Datum</t>
        </is>
      </c>
      <c r="C17" s="10" t="inlineStr">
        <is>
          <t>Anfangssaldo</t>
        </is>
      </c>
      <c r="D17" s="10" t="inlineStr">
        <is>
          <t>Rate</t>
        </is>
      </c>
      <c r="E17" s="10" t="inlineStr">
        <is>
          <t>Zinsanteil</t>
        </is>
      </c>
      <c r="F17" s="10" t="inlineStr">
        <is>
          <t>Tilgungsanteil</t>
        </is>
      </c>
      <c r="G17" s="10" t="inlineStr">
        <is>
          <t>Sondertilgung</t>
        </is>
      </c>
      <c r="H17" s="10" t="inlineStr">
        <is>
          <t>Endsaldo</t>
        </is>
      </c>
    </row>
    <row r="18">
      <c r="A18" s="11" t="n">
        <v>1</v>
      </c>
      <c r="B18" s="12">
        <f>EDATE(TODAY(),0)</f>
        <v/>
      </c>
      <c r="C18" s="13">
        <f>IF($B$10&gt;=A18,$B$4,"")</f>
        <v/>
      </c>
      <c r="D18" s="13">
        <f>IF(C18&lt;&gt;"",$B$12,"")</f>
        <v/>
      </c>
      <c r="E18" s="13">
        <f>IF(C18&lt;&gt;"",C18*$B$11,"")</f>
        <v/>
      </c>
      <c r="F18" s="13">
        <f>IF(C18&lt;&gt;"",D18-E18,"")</f>
        <v/>
      </c>
      <c r="G18" s="14" t="n">
        <v>0</v>
      </c>
      <c r="H18" s="13">
        <f>IF(C18&lt;&gt;"",MAX(0,C18-F18-G18),"")</f>
        <v/>
      </c>
    </row>
    <row r="19">
      <c r="A19" s="11" t="n">
        <v>2</v>
      </c>
      <c r="B19" s="12">
        <f>EDATE(TODAY(),1)</f>
        <v/>
      </c>
      <c r="C19" s="13">
        <f>IF($B$10&gt;=A19,H18,"")</f>
        <v/>
      </c>
      <c r="D19" s="13">
        <f>IF(C19&lt;&gt;"",$B$12,"")</f>
        <v/>
      </c>
      <c r="E19" s="13">
        <f>IF(C19&lt;&gt;"",C19*$B$11,"")</f>
        <v/>
      </c>
      <c r="F19" s="13">
        <f>IF(C19&lt;&gt;"",D19-E19,"")</f>
        <v/>
      </c>
      <c r="G19" s="14" t="n">
        <v>0</v>
      </c>
      <c r="H19" s="13">
        <f>IF(C19&lt;&gt;"",MAX(0,C19-F19-G19),"")</f>
        <v/>
      </c>
    </row>
    <row r="20">
      <c r="A20" s="11" t="n">
        <v>3</v>
      </c>
      <c r="B20" s="12">
        <f>EDATE(TODAY(),2)</f>
        <v/>
      </c>
      <c r="C20" s="13">
        <f>IF($B$10&gt;=A20,H19,"")</f>
        <v/>
      </c>
      <c r="D20" s="13">
        <f>IF(C20&lt;&gt;"",$B$12,"")</f>
        <v/>
      </c>
      <c r="E20" s="13">
        <f>IF(C20&lt;&gt;"",C20*$B$11,"")</f>
        <v/>
      </c>
      <c r="F20" s="13">
        <f>IF(C20&lt;&gt;"",D20-E20,"")</f>
        <v/>
      </c>
      <c r="G20" s="14" t="n">
        <v>0</v>
      </c>
      <c r="H20" s="13">
        <f>IF(C20&lt;&gt;"",MAX(0,C20-F20-G20),"")</f>
        <v/>
      </c>
    </row>
    <row r="21">
      <c r="A21" s="11" t="n">
        <v>4</v>
      </c>
      <c r="B21" s="12">
        <f>EDATE(TODAY(),3)</f>
        <v/>
      </c>
      <c r="C21" s="13">
        <f>IF($B$10&gt;=A21,H20,"")</f>
        <v/>
      </c>
      <c r="D21" s="13">
        <f>IF(C21&lt;&gt;"",$B$12,"")</f>
        <v/>
      </c>
      <c r="E21" s="13">
        <f>IF(C21&lt;&gt;"",C21*$B$11,"")</f>
        <v/>
      </c>
      <c r="F21" s="13">
        <f>IF(C21&lt;&gt;"",D21-E21,"")</f>
        <v/>
      </c>
      <c r="G21" s="14" t="n">
        <v>0</v>
      </c>
      <c r="H21" s="13">
        <f>IF(C21&lt;&gt;"",MAX(0,C21-F21-G21),"")</f>
        <v/>
      </c>
    </row>
    <row r="22">
      <c r="A22" s="11" t="n">
        <v>5</v>
      </c>
      <c r="B22" s="12">
        <f>EDATE(TODAY(),4)</f>
        <v/>
      </c>
      <c r="C22" s="13">
        <f>IF($B$10&gt;=A22,H21,"")</f>
        <v/>
      </c>
      <c r="D22" s="13">
        <f>IF(C22&lt;&gt;"",$B$12,"")</f>
        <v/>
      </c>
      <c r="E22" s="13">
        <f>IF(C22&lt;&gt;"",C22*$B$11,"")</f>
        <v/>
      </c>
      <c r="F22" s="13">
        <f>IF(C22&lt;&gt;"",D22-E22,"")</f>
        <v/>
      </c>
      <c r="G22" s="14" t="n">
        <v>0</v>
      </c>
      <c r="H22" s="13">
        <f>IF(C22&lt;&gt;"",MAX(0,C22-F22-G22),"")</f>
        <v/>
      </c>
    </row>
    <row r="23">
      <c r="A23" s="11" t="n">
        <v>6</v>
      </c>
      <c r="B23" s="12">
        <f>EDATE(TODAY(),5)</f>
        <v/>
      </c>
      <c r="C23" s="13">
        <f>IF($B$10&gt;=A23,H22,"")</f>
        <v/>
      </c>
      <c r="D23" s="13">
        <f>IF(C23&lt;&gt;"",$B$12,"")</f>
        <v/>
      </c>
      <c r="E23" s="13">
        <f>IF(C23&lt;&gt;"",C23*$B$11,"")</f>
        <v/>
      </c>
      <c r="F23" s="13">
        <f>IF(C23&lt;&gt;"",D23-E23,"")</f>
        <v/>
      </c>
      <c r="G23" s="14" t="n">
        <v>0</v>
      </c>
      <c r="H23" s="13">
        <f>IF(C23&lt;&gt;"",MAX(0,C23-F23-G23),"")</f>
        <v/>
      </c>
    </row>
    <row r="24">
      <c r="A24" s="11" t="n">
        <v>7</v>
      </c>
      <c r="B24" s="12">
        <f>EDATE(TODAY(),6)</f>
        <v/>
      </c>
      <c r="C24" s="13">
        <f>IF($B$10&gt;=A24,H23,"")</f>
        <v/>
      </c>
      <c r="D24" s="13">
        <f>IF(C24&lt;&gt;"",$B$12,"")</f>
        <v/>
      </c>
      <c r="E24" s="13">
        <f>IF(C24&lt;&gt;"",C24*$B$11,"")</f>
        <v/>
      </c>
      <c r="F24" s="13">
        <f>IF(C24&lt;&gt;"",D24-E24,"")</f>
        <v/>
      </c>
      <c r="G24" s="14" t="n">
        <v>0</v>
      </c>
      <c r="H24" s="13">
        <f>IF(C24&lt;&gt;"",MAX(0,C24-F24-G24),"")</f>
        <v/>
      </c>
    </row>
    <row r="25">
      <c r="A25" s="11" t="n">
        <v>8</v>
      </c>
      <c r="B25" s="12">
        <f>EDATE(TODAY(),7)</f>
        <v/>
      </c>
      <c r="C25" s="13">
        <f>IF($B$10&gt;=A25,H24,"")</f>
        <v/>
      </c>
      <c r="D25" s="13">
        <f>IF(C25&lt;&gt;"",$B$12,"")</f>
        <v/>
      </c>
      <c r="E25" s="13">
        <f>IF(C25&lt;&gt;"",C25*$B$11,"")</f>
        <v/>
      </c>
      <c r="F25" s="13">
        <f>IF(C25&lt;&gt;"",D25-E25,"")</f>
        <v/>
      </c>
      <c r="G25" s="14" t="n">
        <v>0</v>
      </c>
      <c r="H25" s="13">
        <f>IF(C25&lt;&gt;"",MAX(0,C25-F25-G25),"")</f>
        <v/>
      </c>
    </row>
    <row r="26">
      <c r="A26" s="11" t="n">
        <v>9</v>
      </c>
      <c r="B26" s="12">
        <f>EDATE(TODAY(),8)</f>
        <v/>
      </c>
      <c r="C26" s="13">
        <f>IF($B$10&gt;=A26,H25,"")</f>
        <v/>
      </c>
      <c r="D26" s="13">
        <f>IF(C26&lt;&gt;"",$B$12,"")</f>
        <v/>
      </c>
      <c r="E26" s="13">
        <f>IF(C26&lt;&gt;"",C26*$B$11,"")</f>
        <v/>
      </c>
      <c r="F26" s="13">
        <f>IF(C26&lt;&gt;"",D26-E26,"")</f>
        <v/>
      </c>
      <c r="G26" s="14" t="n">
        <v>0</v>
      </c>
      <c r="H26" s="13">
        <f>IF(C26&lt;&gt;"",MAX(0,C26-F26-G26),"")</f>
        <v/>
      </c>
    </row>
    <row r="27">
      <c r="A27" s="11" t="n">
        <v>10</v>
      </c>
      <c r="B27" s="12">
        <f>EDATE(TODAY(),9)</f>
        <v/>
      </c>
      <c r="C27" s="13">
        <f>IF($B$10&gt;=A27,H26,"")</f>
        <v/>
      </c>
      <c r="D27" s="13">
        <f>IF(C27&lt;&gt;"",$B$12,"")</f>
        <v/>
      </c>
      <c r="E27" s="13">
        <f>IF(C27&lt;&gt;"",C27*$B$11,"")</f>
        <v/>
      </c>
      <c r="F27" s="13">
        <f>IF(C27&lt;&gt;"",D27-E27,"")</f>
        <v/>
      </c>
      <c r="G27" s="14" t="n">
        <v>0</v>
      </c>
      <c r="H27" s="13">
        <f>IF(C27&lt;&gt;"",MAX(0,C27-F27-G27),"")</f>
        <v/>
      </c>
    </row>
    <row r="28">
      <c r="A28" s="11" t="n">
        <v>11</v>
      </c>
      <c r="B28" s="12">
        <f>EDATE(TODAY(),10)</f>
        <v/>
      </c>
      <c r="C28" s="13">
        <f>IF($B$10&gt;=A28,H27,"")</f>
        <v/>
      </c>
      <c r="D28" s="13">
        <f>IF(C28&lt;&gt;"",$B$12,"")</f>
        <v/>
      </c>
      <c r="E28" s="13">
        <f>IF(C28&lt;&gt;"",C28*$B$11,"")</f>
        <v/>
      </c>
      <c r="F28" s="13">
        <f>IF(C28&lt;&gt;"",D28-E28,"")</f>
        <v/>
      </c>
      <c r="G28" s="14" t="n">
        <v>0</v>
      </c>
      <c r="H28" s="13">
        <f>IF(C28&lt;&gt;"",MAX(0,C28-F28-G28),"")</f>
        <v/>
      </c>
    </row>
    <row r="29">
      <c r="A29" s="11" t="n">
        <v>12</v>
      </c>
      <c r="B29" s="12">
        <f>EDATE(TODAY(),11)</f>
        <v/>
      </c>
      <c r="C29" s="13">
        <f>IF($B$10&gt;=A29,H28,"")</f>
        <v/>
      </c>
      <c r="D29" s="13">
        <f>IF(C29&lt;&gt;"",$B$12,"")</f>
        <v/>
      </c>
      <c r="E29" s="13">
        <f>IF(C29&lt;&gt;"",C29*$B$11,"")</f>
        <v/>
      </c>
      <c r="F29" s="13">
        <f>IF(C29&lt;&gt;"",D29-E29,"")</f>
        <v/>
      </c>
      <c r="G29" s="14" t="n">
        <v>0</v>
      </c>
      <c r="H29" s="13">
        <f>IF(C29&lt;&gt;"",MAX(0,C29-F29-G29),"")</f>
        <v/>
      </c>
    </row>
    <row r="30">
      <c r="A30" s="11" t="n">
        <v>13</v>
      </c>
      <c r="B30" s="12">
        <f>EDATE(TODAY(),12)</f>
        <v/>
      </c>
      <c r="C30" s="13">
        <f>IF($B$10&gt;=A30,H29,"")</f>
        <v/>
      </c>
      <c r="D30" s="13">
        <f>IF(C30&lt;&gt;"",$B$12,"")</f>
        <v/>
      </c>
      <c r="E30" s="13">
        <f>IF(C30&lt;&gt;"",C30*$B$11,"")</f>
        <v/>
      </c>
      <c r="F30" s="13">
        <f>IF(C30&lt;&gt;"",D30-E30,"")</f>
        <v/>
      </c>
      <c r="G30" s="14" t="n">
        <v>0</v>
      </c>
      <c r="H30" s="13">
        <f>IF(C30&lt;&gt;"",MAX(0,C30-F30-G30),"")</f>
        <v/>
      </c>
    </row>
    <row r="31">
      <c r="A31" s="11" t="n">
        <v>14</v>
      </c>
      <c r="B31" s="12">
        <f>EDATE(TODAY(),13)</f>
        <v/>
      </c>
      <c r="C31" s="13">
        <f>IF($B$10&gt;=A31,H30,"")</f>
        <v/>
      </c>
      <c r="D31" s="13">
        <f>IF(C31&lt;&gt;"",$B$12,"")</f>
        <v/>
      </c>
      <c r="E31" s="13">
        <f>IF(C31&lt;&gt;"",C31*$B$11,"")</f>
        <v/>
      </c>
      <c r="F31" s="13">
        <f>IF(C31&lt;&gt;"",D31-E31,"")</f>
        <v/>
      </c>
      <c r="G31" s="14" t="n">
        <v>0</v>
      </c>
      <c r="H31" s="13">
        <f>IF(C31&lt;&gt;"",MAX(0,C31-F31-G31),"")</f>
        <v/>
      </c>
    </row>
    <row r="32">
      <c r="A32" s="11" t="n">
        <v>15</v>
      </c>
      <c r="B32" s="12">
        <f>EDATE(TODAY(),14)</f>
        <v/>
      </c>
      <c r="C32" s="13">
        <f>IF($B$10&gt;=A32,H31,"")</f>
        <v/>
      </c>
      <c r="D32" s="13">
        <f>IF(C32&lt;&gt;"",$B$12,"")</f>
        <v/>
      </c>
      <c r="E32" s="13">
        <f>IF(C32&lt;&gt;"",C32*$B$11,"")</f>
        <v/>
      </c>
      <c r="F32" s="13">
        <f>IF(C32&lt;&gt;"",D32-E32,"")</f>
        <v/>
      </c>
      <c r="G32" s="14" t="n">
        <v>0</v>
      </c>
      <c r="H32" s="13">
        <f>IF(C32&lt;&gt;"",MAX(0,C32-F32-G32),"")</f>
        <v/>
      </c>
    </row>
    <row r="33">
      <c r="A33" s="11" t="n">
        <v>16</v>
      </c>
      <c r="B33" s="12">
        <f>EDATE(TODAY(),15)</f>
        <v/>
      </c>
      <c r="C33" s="13">
        <f>IF($B$10&gt;=A33,H32,"")</f>
        <v/>
      </c>
      <c r="D33" s="13">
        <f>IF(C33&lt;&gt;"",$B$12,"")</f>
        <v/>
      </c>
      <c r="E33" s="13">
        <f>IF(C33&lt;&gt;"",C33*$B$11,"")</f>
        <v/>
      </c>
      <c r="F33" s="13">
        <f>IF(C33&lt;&gt;"",D33-E33,"")</f>
        <v/>
      </c>
      <c r="G33" s="14" t="n">
        <v>0</v>
      </c>
      <c r="H33" s="13">
        <f>IF(C33&lt;&gt;"",MAX(0,C33-F33-G33),"")</f>
        <v/>
      </c>
    </row>
    <row r="34">
      <c r="A34" s="11" t="n">
        <v>17</v>
      </c>
      <c r="B34" s="12">
        <f>EDATE(TODAY(),16)</f>
        <v/>
      </c>
      <c r="C34" s="13">
        <f>IF($B$10&gt;=A34,H33,"")</f>
        <v/>
      </c>
      <c r="D34" s="13">
        <f>IF(C34&lt;&gt;"",$B$12,"")</f>
        <v/>
      </c>
      <c r="E34" s="13">
        <f>IF(C34&lt;&gt;"",C34*$B$11,"")</f>
        <v/>
      </c>
      <c r="F34" s="13">
        <f>IF(C34&lt;&gt;"",D34-E34,"")</f>
        <v/>
      </c>
      <c r="G34" s="14" t="n">
        <v>0</v>
      </c>
      <c r="H34" s="13">
        <f>IF(C34&lt;&gt;"",MAX(0,C34-F34-G34),"")</f>
        <v/>
      </c>
    </row>
    <row r="35">
      <c r="A35" s="11" t="n">
        <v>18</v>
      </c>
      <c r="B35" s="12">
        <f>EDATE(TODAY(),17)</f>
        <v/>
      </c>
      <c r="C35" s="13">
        <f>IF($B$10&gt;=A35,H34,"")</f>
        <v/>
      </c>
      <c r="D35" s="13">
        <f>IF(C35&lt;&gt;"",$B$12,"")</f>
        <v/>
      </c>
      <c r="E35" s="13">
        <f>IF(C35&lt;&gt;"",C35*$B$11,"")</f>
        <v/>
      </c>
      <c r="F35" s="13">
        <f>IF(C35&lt;&gt;"",D35-E35,"")</f>
        <v/>
      </c>
      <c r="G35" s="14" t="n">
        <v>0</v>
      </c>
      <c r="H35" s="13">
        <f>IF(C35&lt;&gt;"",MAX(0,C35-F35-G35),"")</f>
        <v/>
      </c>
    </row>
    <row r="36">
      <c r="A36" s="11" t="n">
        <v>19</v>
      </c>
      <c r="B36" s="12">
        <f>EDATE(TODAY(),18)</f>
        <v/>
      </c>
      <c r="C36" s="13">
        <f>IF($B$10&gt;=A36,H35,"")</f>
        <v/>
      </c>
      <c r="D36" s="13">
        <f>IF(C36&lt;&gt;"",$B$12,"")</f>
        <v/>
      </c>
      <c r="E36" s="13">
        <f>IF(C36&lt;&gt;"",C36*$B$11,"")</f>
        <v/>
      </c>
      <c r="F36" s="13">
        <f>IF(C36&lt;&gt;"",D36-E36,"")</f>
        <v/>
      </c>
      <c r="G36" s="14" t="n">
        <v>0</v>
      </c>
      <c r="H36" s="13">
        <f>IF(C36&lt;&gt;"",MAX(0,C36-F36-G36),"")</f>
        <v/>
      </c>
    </row>
    <row r="37">
      <c r="A37" s="11" t="n">
        <v>20</v>
      </c>
      <c r="B37" s="12">
        <f>EDATE(TODAY(),19)</f>
        <v/>
      </c>
      <c r="C37" s="13">
        <f>IF($B$10&gt;=A37,H36,"")</f>
        <v/>
      </c>
      <c r="D37" s="13">
        <f>IF(C37&lt;&gt;"",$B$12,"")</f>
        <v/>
      </c>
      <c r="E37" s="13">
        <f>IF(C37&lt;&gt;"",C37*$B$11,"")</f>
        <v/>
      </c>
      <c r="F37" s="13">
        <f>IF(C37&lt;&gt;"",D37-E37,"")</f>
        <v/>
      </c>
      <c r="G37" s="14" t="n">
        <v>0</v>
      </c>
      <c r="H37" s="13">
        <f>IF(C37&lt;&gt;"",MAX(0,C37-F37-G37),"")</f>
        <v/>
      </c>
    </row>
    <row r="38">
      <c r="A38" s="11" t="n">
        <v>21</v>
      </c>
      <c r="B38" s="12">
        <f>EDATE(TODAY(),20)</f>
        <v/>
      </c>
      <c r="C38" s="13">
        <f>IF($B$10&gt;=A38,H37,"")</f>
        <v/>
      </c>
      <c r="D38" s="13">
        <f>IF(C38&lt;&gt;"",$B$12,"")</f>
        <v/>
      </c>
      <c r="E38" s="13">
        <f>IF(C38&lt;&gt;"",C38*$B$11,"")</f>
        <v/>
      </c>
      <c r="F38" s="13">
        <f>IF(C38&lt;&gt;"",D38-E38,"")</f>
        <v/>
      </c>
      <c r="G38" s="14" t="n">
        <v>0</v>
      </c>
      <c r="H38" s="13">
        <f>IF(C38&lt;&gt;"",MAX(0,C38-F38-G38),"")</f>
        <v/>
      </c>
    </row>
    <row r="39">
      <c r="A39" s="11" t="n">
        <v>22</v>
      </c>
      <c r="B39" s="12">
        <f>EDATE(TODAY(),21)</f>
        <v/>
      </c>
      <c r="C39" s="13">
        <f>IF($B$10&gt;=A39,H38,"")</f>
        <v/>
      </c>
      <c r="D39" s="13">
        <f>IF(C39&lt;&gt;"",$B$12,"")</f>
        <v/>
      </c>
      <c r="E39" s="13">
        <f>IF(C39&lt;&gt;"",C39*$B$11,"")</f>
        <v/>
      </c>
      <c r="F39" s="13">
        <f>IF(C39&lt;&gt;"",D39-E39,"")</f>
        <v/>
      </c>
      <c r="G39" s="14" t="n">
        <v>0</v>
      </c>
      <c r="H39" s="13">
        <f>IF(C39&lt;&gt;"",MAX(0,C39-F39-G39),"")</f>
        <v/>
      </c>
    </row>
    <row r="40">
      <c r="A40" s="11" t="n">
        <v>23</v>
      </c>
      <c r="B40" s="12">
        <f>EDATE(TODAY(),22)</f>
        <v/>
      </c>
      <c r="C40" s="13">
        <f>IF($B$10&gt;=A40,H39,"")</f>
        <v/>
      </c>
      <c r="D40" s="13">
        <f>IF(C40&lt;&gt;"",$B$12,"")</f>
        <v/>
      </c>
      <c r="E40" s="13">
        <f>IF(C40&lt;&gt;"",C40*$B$11,"")</f>
        <v/>
      </c>
      <c r="F40" s="13">
        <f>IF(C40&lt;&gt;"",D40-E40,"")</f>
        <v/>
      </c>
      <c r="G40" s="14" t="n">
        <v>0</v>
      </c>
      <c r="H40" s="13">
        <f>IF(C40&lt;&gt;"",MAX(0,C40-F40-G40),"")</f>
        <v/>
      </c>
    </row>
    <row r="41">
      <c r="A41" s="11" t="n">
        <v>24</v>
      </c>
      <c r="B41" s="12">
        <f>EDATE(TODAY(),23)</f>
        <v/>
      </c>
      <c r="C41" s="13">
        <f>IF($B$10&gt;=A41,H40,"")</f>
        <v/>
      </c>
      <c r="D41" s="13">
        <f>IF(C41&lt;&gt;"",$B$12,"")</f>
        <v/>
      </c>
      <c r="E41" s="13">
        <f>IF(C41&lt;&gt;"",C41*$B$11,"")</f>
        <v/>
      </c>
      <c r="F41" s="13">
        <f>IF(C41&lt;&gt;"",D41-E41,"")</f>
        <v/>
      </c>
      <c r="G41" s="14" t="n">
        <v>0</v>
      </c>
      <c r="H41" s="13">
        <f>IF(C41&lt;&gt;"",MAX(0,C41-F41-G41),"")</f>
        <v/>
      </c>
    </row>
    <row r="42">
      <c r="A42" s="11" t="n">
        <v>25</v>
      </c>
      <c r="B42" s="12">
        <f>EDATE(TODAY(),24)</f>
        <v/>
      </c>
      <c r="C42" s="13">
        <f>IF($B$10&gt;=A42,H41,"")</f>
        <v/>
      </c>
      <c r="D42" s="13">
        <f>IF(C42&lt;&gt;"",$B$12,"")</f>
        <v/>
      </c>
      <c r="E42" s="13">
        <f>IF(C42&lt;&gt;"",C42*$B$11,"")</f>
        <v/>
      </c>
      <c r="F42" s="13">
        <f>IF(C42&lt;&gt;"",D42-E42,"")</f>
        <v/>
      </c>
      <c r="G42" s="14" t="n">
        <v>0</v>
      </c>
      <c r="H42" s="13">
        <f>IF(C42&lt;&gt;"",MAX(0,C42-F42-G42),"")</f>
        <v/>
      </c>
    </row>
    <row r="43">
      <c r="A43" s="11" t="n">
        <v>26</v>
      </c>
      <c r="B43" s="12">
        <f>EDATE(TODAY(),25)</f>
        <v/>
      </c>
      <c r="C43" s="13">
        <f>IF($B$10&gt;=A43,H42,"")</f>
        <v/>
      </c>
      <c r="D43" s="13">
        <f>IF(C43&lt;&gt;"",$B$12,"")</f>
        <v/>
      </c>
      <c r="E43" s="13">
        <f>IF(C43&lt;&gt;"",C43*$B$11,"")</f>
        <v/>
      </c>
      <c r="F43" s="13">
        <f>IF(C43&lt;&gt;"",D43-E43,"")</f>
        <v/>
      </c>
      <c r="G43" s="14" t="n">
        <v>0</v>
      </c>
      <c r="H43" s="13">
        <f>IF(C43&lt;&gt;"",MAX(0,C43-F43-G43),"")</f>
        <v/>
      </c>
    </row>
    <row r="44">
      <c r="A44" s="11" t="n">
        <v>27</v>
      </c>
      <c r="B44" s="12">
        <f>EDATE(TODAY(),26)</f>
        <v/>
      </c>
      <c r="C44" s="13">
        <f>IF($B$10&gt;=A44,H43,"")</f>
        <v/>
      </c>
      <c r="D44" s="13">
        <f>IF(C44&lt;&gt;"",$B$12,"")</f>
        <v/>
      </c>
      <c r="E44" s="13">
        <f>IF(C44&lt;&gt;"",C44*$B$11,"")</f>
        <v/>
      </c>
      <c r="F44" s="13">
        <f>IF(C44&lt;&gt;"",D44-E44,"")</f>
        <v/>
      </c>
      <c r="G44" s="14" t="n">
        <v>0</v>
      </c>
      <c r="H44" s="13">
        <f>IF(C44&lt;&gt;"",MAX(0,C44-F44-G44),"")</f>
        <v/>
      </c>
    </row>
    <row r="45">
      <c r="A45" s="11" t="n">
        <v>28</v>
      </c>
      <c r="B45" s="12">
        <f>EDATE(TODAY(),27)</f>
        <v/>
      </c>
      <c r="C45" s="13">
        <f>IF($B$10&gt;=A45,H44,"")</f>
        <v/>
      </c>
      <c r="D45" s="13">
        <f>IF(C45&lt;&gt;"",$B$12,"")</f>
        <v/>
      </c>
      <c r="E45" s="13">
        <f>IF(C45&lt;&gt;"",C45*$B$11,"")</f>
        <v/>
      </c>
      <c r="F45" s="13">
        <f>IF(C45&lt;&gt;"",D45-E45,"")</f>
        <v/>
      </c>
      <c r="G45" s="14" t="n">
        <v>0</v>
      </c>
      <c r="H45" s="13">
        <f>IF(C45&lt;&gt;"",MAX(0,C45-F45-G45),"")</f>
        <v/>
      </c>
    </row>
    <row r="46">
      <c r="A46" s="11" t="n">
        <v>29</v>
      </c>
      <c r="B46" s="12">
        <f>EDATE(TODAY(),28)</f>
        <v/>
      </c>
      <c r="C46" s="13">
        <f>IF($B$10&gt;=A46,H45,"")</f>
        <v/>
      </c>
      <c r="D46" s="13">
        <f>IF(C46&lt;&gt;"",$B$12,"")</f>
        <v/>
      </c>
      <c r="E46" s="13">
        <f>IF(C46&lt;&gt;"",C46*$B$11,"")</f>
        <v/>
      </c>
      <c r="F46" s="13">
        <f>IF(C46&lt;&gt;"",D46-E46,"")</f>
        <v/>
      </c>
      <c r="G46" s="14" t="n">
        <v>0</v>
      </c>
      <c r="H46" s="13">
        <f>IF(C46&lt;&gt;"",MAX(0,C46-F46-G46),"")</f>
        <v/>
      </c>
    </row>
    <row r="47">
      <c r="A47" s="11" t="n">
        <v>30</v>
      </c>
      <c r="B47" s="12">
        <f>EDATE(TODAY(),29)</f>
        <v/>
      </c>
      <c r="C47" s="13">
        <f>IF($B$10&gt;=A47,H46,"")</f>
        <v/>
      </c>
      <c r="D47" s="13">
        <f>IF(C47&lt;&gt;"",$B$12,"")</f>
        <v/>
      </c>
      <c r="E47" s="13">
        <f>IF(C47&lt;&gt;"",C47*$B$11,"")</f>
        <v/>
      </c>
      <c r="F47" s="13">
        <f>IF(C47&lt;&gt;"",D47-E47,"")</f>
        <v/>
      </c>
      <c r="G47" s="14" t="n">
        <v>0</v>
      </c>
      <c r="H47" s="13">
        <f>IF(C47&lt;&gt;"",MAX(0,C47-F47-G47),"")</f>
        <v/>
      </c>
    </row>
    <row r="48">
      <c r="A48" s="11" t="n">
        <v>31</v>
      </c>
      <c r="B48" s="12">
        <f>EDATE(TODAY(),30)</f>
        <v/>
      </c>
      <c r="C48" s="13">
        <f>IF($B$10&gt;=A48,H47,"")</f>
        <v/>
      </c>
      <c r="D48" s="13">
        <f>IF(C48&lt;&gt;"",$B$12,"")</f>
        <v/>
      </c>
      <c r="E48" s="13">
        <f>IF(C48&lt;&gt;"",C48*$B$11,"")</f>
        <v/>
      </c>
      <c r="F48" s="13">
        <f>IF(C48&lt;&gt;"",D48-E48,"")</f>
        <v/>
      </c>
      <c r="G48" s="14" t="n">
        <v>0</v>
      </c>
      <c r="H48" s="13">
        <f>IF(C48&lt;&gt;"",MAX(0,C48-F48-G48),"")</f>
        <v/>
      </c>
    </row>
    <row r="49">
      <c r="A49" s="11" t="n">
        <v>32</v>
      </c>
      <c r="B49" s="12">
        <f>EDATE(TODAY(),31)</f>
        <v/>
      </c>
      <c r="C49" s="13">
        <f>IF($B$10&gt;=A49,H48,"")</f>
        <v/>
      </c>
      <c r="D49" s="13">
        <f>IF(C49&lt;&gt;"",$B$12,"")</f>
        <v/>
      </c>
      <c r="E49" s="13">
        <f>IF(C49&lt;&gt;"",C49*$B$11,"")</f>
        <v/>
      </c>
      <c r="F49" s="13">
        <f>IF(C49&lt;&gt;"",D49-E49,"")</f>
        <v/>
      </c>
      <c r="G49" s="14" t="n">
        <v>0</v>
      </c>
      <c r="H49" s="13">
        <f>IF(C49&lt;&gt;"",MAX(0,C49-F49-G49),"")</f>
        <v/>
      </c>
    </row>
    <row r="50">
      <c r="A50" s="11" t="n">
        <v>33</v>
      </c>
      <c r="B50" s="12">
        <f>EDATE(TODAY(),32)</f>
        <v/>
      </c>
      <c r="C50" s="13">
        <f>IF($B$10&gt;=A50,H49,"")</f>
        <v/>
      </c>
      <c r="D50" s="13">
        <f>IF(C50&lt;&gt;"",$B$12,"")</f>
        <v/>
      </c>
      <c r="E50" s="13">
        <f>IF(C50&lt;&gt;"",C50*$B$11,"")</f>
        <v/>
      </c>
      <c r="F50" s="13">
        <f>IF(C50&lt;&gt;"",D50-E50,"")</f>
        <v/>
      </c>
      <c r="G50" s="14" t="n">
        <v>0</v>
      </c>
      <c r="H50" s="13">
        <f>IF(C50&lt;&gt;"",MAX(0,C50-F50-G50),"")</f>
        <v/>
      </c>
    </row>
    <row r="51">
      <c r="A51" s="11" t="n">
        <v>34</v>
      </c>
      <c r="B51" s="12">
        <f>EDATE(TODAY(),33)</f>
        <v/>
      </c>
      <c r="C51" s="13">
        <f>IF($B$10&gt;=A51,H50,"")</f>
        <v/>
      </c>
      <c r="D51" s="13">
        <f>IF(C51&lt;&gt;"",$B$12,"")</f>
        <v/>
      </c>
      <c r="E51" s="13">
        <f>IF(C51&lt;&gt;"",C51*$B$11,"")</f>
        <v/>
      </c>
      <c r="F51" s="13">
        <f>IF(C51&lt;&gt;"",D51-E51,"")</f>
        <v/>
      </c>
      <c r="G51" s="14" t="n">
        <v>0</v>
      </c>
      <c r="H51" s="13">
        <f>IF(C51&lt;&gt;"",MAX(0,C51-F51-G51),"")</f>
        <v/>
      </c>
    </row>
    <row r="52">
      <c r="A52" s="11" t="n">
        <v>35</v>
      </c>
      <c r="B52" s="12">
        <f>EDATE(TODAY(),34)</f>
        <v/>
      </c>
      <c r="C52" s="13">
        <f>IF($B$10&gt;=A52,H51,"")</f>
        <v/>
      </c>
      <c r="D52" s="13">
        <f>IF(C52&lt;&gt;"",$B$12,"")</f>
        <v/>
      </c>
      <c r="E52" s="13">
        <f>IF(C52&lt;&gt;"",C52*$B$11,"")</f>
        <v/>
      </c>
      <c r="F52" s="13">
        <f>IF(C52&lt;&gt;"",D52-E52,"")</f>
        <v/>
      </c>
      <c r="G52" s="14" t="n">
        <v>0</v>
      </c>
      <c r="H52" s="13">
        <f>IF(C52&lt;&gt;"",MAX(0,C52-F52-G52),"")</f>
        <v/>
      </c>
    </row>
    <row r="53">
      <c r="A53" s="11" t="n">
        <v>36</v>
      </c>
      <c r="B53" s="12">
        <f>EDATE(TODAY(),35)</f>
        <v/>
      </c>
      <c r="C53" s="13">
        <f>IF($B$10&gt;=A53,H52,"")</f>
        <v/>
      </c>
      <c r="D53" s="13">
        <f>IF(C53&lt;&gt;"",$B$12,"")</f>
        <v/>
      </c>
      <c r="E53" s="13">
        <f>IF(C53&lt;&gt;"",C53*$B$11,"")</f>
        <v/>
      </c>
      <c r="F53" s="13">
        <f>IF(C53&lt;&gt;"",D53-E53,"")</f>
        <v/>
      </c>
      <c r="G53" s="14" t="n">
        <v>0</v>
      </c>
      <c r="H53" s="13">
        <f>IF(C53&lt;&gt;"",MAX(0,C53-F53-G53),"")</f>
        <v/>
      </c>
    </row>
    <row r="54">
      <c r="A54" s="11" t="n">
        <v>37</v>
      </c>
      <c r="B54" s="12">
        <f>EDATE(TODAY(),36)</f>
        <v/>
      </c>
      <c r="C54" s="13">
        <f>IF($B$10&gt;=A54,H53,"")</f>
        <v/>
      </c>
      <c r="D54" s="13">
        <f>IF(C54&lt;&gt;"",$B$12,"")</f>
        <v/>
      </c>
      <c r="E54" s="13">
        <f>IF(C54&lt;&gt;"",C54*$B$11,"")</f>
        <v/>
      </c>
      <c r="F54" s="13">
        <f>IF(C54&lt;&gt;"",D54-E54,"")</f>
        <v/>
      </c>
      <c r="G54" s="14" t="n">
        <v>0</v>
      </c>
      <c r="H54" s="13">
        <f>IF(C54&lt;&gt;"",MAX(0,C54-F54-G54),"")</f>
        <v/>
      </c>
    </row>
    <row r="55">
      <c r="A55" s="11" t="n">
        <v>38</v>
      </c>
      <c r="B55" s="12">
        <f>EDATE(TODAY(),37)</f>
        <v/>
      </c>
      <c r="C55" s="13">
        <f>IF($B$10&gt;=A55,H54,"")</f>
        <v/>
      </c>
      <c r="D55" s="13">
        <f>IF(C55&lt;&gt;"",$B$12,"")</f>
        <v/>
      </c>
      <c r="E55" s="13">
        <f>IF(C55&lt;&gt;"",C55*$B$11,"")</f>
        <v/>
      </c>
      <c r="F55" s="13">
        <f>IF(C55&lt;&gt;"",D55-E55,"")</f>
        <v/>
      </c>
      <c r="G55" s="14" t="n">
        <v>0</v>
      </c>
      <c r="H55" s="13">
        <f>IF(C55&lt;&gt;"",MAX(0,C55-F55-G55),"")</f>
        <v/>
      </c>
    </row>
    <row r="56">
      <c r="A56" s="11" t="n">
        <v>39</v>
      </c>
      <c r="B56" s="12">
        <f>EDATE(TODAY(),38)</f>
        <v/>
      </c>
      <c r="C56" s="13">
        <f>IF($B$10&gt;=A56,H55,"")</f>
        <v/>
      </c>
      <c r="D56" s="13">
        <f>IF(C56&lt;&gt;"",$B$12,"")</f>
        <v/>
      </c>
      <c r="E56" s="13">
        <f>IF(C56&lt;&gt;"",C56*$B$11,"")</f>
        <v/>
      </c>
      <c r="F56" s="13">
        <f>IF(C56&lt;&gt;"",D56-E56,"")</f>
        <v/>
      </c>
      <c r="G56" s="14" t="n">
        <v>0</v>
      </c>
      <c r="H56" s="13">
        <f>IF(C56&lt;&gt;"",MAX(0,C56-F56-G56),"")</f>
        <v/>
      </c>
    </row>
    <row r="57">
      <c r="A57" s="11" t="n">
        <v>40</v>
      </c>
      <c r="B57" s="12">
        <f>EDATE(TODAY(),39)</f>
        <v/>
      </c>
      <c r="C57" s="13">
        <f>IF($B$10&gt;=A57,H56,"")</f>
        <v/>
      </c>
      <c r="D57" s="13">
        <f>IF(C57&lt;&gt;"",$B$12,"")</f>
        <v/>
      </c>
      <c r="E57" s="13">
        <f>IF(C57&lt;&gt;"",C57*$B$11,"")</f>
        <v/>
      </c>
      <c r="F57" s="13">
        <f>IF(C57&lt;&gt;"",D57-E57,"")</f>
        <v/>
      </c>
      <c r="G57" s="14" t="n">
        <v>0</v>
      </c>
      <c r="H57" s="13">
        <f>IF(C57&lt;&gt;"",MAX(0,C57-F57-G57),"")</f>
        <v/>
      </c>
    </row>
    <row r="58">
      <c r="A58" s="11" t="n">
        <v>41</v>
      </c>
      <c r="B58" s="12">
        <f>EDATE(TODAY(),40)</f>
        <v/>
      </c>
      <c r="C58" s="13">
        <f>IF($B$10&gt;=A58,H57,"")</f>
        <v/>
      </c>
      <c r="D58" s="13">
        <f>IF(C58&lt;&gt;"",$B$12,"")</f>
        <v/>
      </c>
      <c r="E58" s="13">
        <f>IF(C58&lt;&gt;"",C58*$B$11,"")</f>
        <v/>
      </c>
      <c r="F58" s="13">
        <f>IF(C58&lt;&gt;"",D58-E58,"")</f>
        <v/>
      </c>
      <c r="G58" s="14" t="n">
        <v>0</v>
      </c>
      <c r="H58" s="13">
        <f>IF(C58&lt;&gt;"",MAX(0,C58-F58-G58),"")</f>
        <v/>
      </c>
    </row>
    <row r="59">
      <c r="A59" s="11" t="n">
        <v>42</v>
      </c>
      <c r="B59" s="12">
        <f>EDATE(TODAY(),41)</f>
        <v/>
      </c>
      <c r="C59" s="13">
        <f>IF($B$10&gt;=A59,H58,"")</f>
        <v/>
      </c>
      <c r="D59" s="13">
        <f>IF(C59&lt;&gt;"",$B$12,"")</f>
        <v/>
      </c>
      <c r="E59" s="13">
        <f>IF(C59&lt;&gt;"",C59*$B$11,"")</f>
        <v/>
      </c>
      <c r="F59" s="13">
        <f>IF(C59&lt;&gt;"",D59-E59,"")</f>
        <v/>
      </c>
      <c r="G59" s="14" t="n">
        <v>0</v>
      </c>
      <c r="H59" s="13">
        <f>IF(C59&lt;&gt;"",MAX(0,C59-F59-G59),"")</f>
        <v/>
      </c>
    </row>
    <row r="60">
      <c r="A60" s="11" t="n">
        <v>43</v>
      </c>
      <c r="B60" s="12">
        <f>EDATE(TODAY(),42)</f>
        <v/>
      </c>
      <c r="C60" s="13">
        <f>IF($B$10&gt;=A60,H59,"")</f>
        <v/>
      </c>
      <c r="D60" s="13">
        <f>IF(C60&lt;&gt;"",$B$12,"")</f>
        <v/>
      </c>
      <c r="E60" s="13">
        <f>IF(C60&lt;&gt;"",C60*$B$11,"")</f>
        <v/>
      </c>
      <c r="F60" s="13">
        <f>IF(C60&lt;&gt;"",D60-E60,"")</f>
        <v/>
      </c>
      <c r="G60" s="14" t="n">
        <v>0</v>
      </c>
      <c r="H60" s="13">
        <f>IF(C60&lt;&gt;"",MAX(0,C60-F60-G60),"")</f>
        <v/>
      </c>
    </row>
    <row r="61">
      <c r="A61" s="11" t="n">
        <v>44</v>
      </c>
      <c r="B61" s="12">
        <f>EDATE(TODAY(),43)</f>
        <v/>
      </c>
      <c r="C61" s="13">
        <f>IF($B$10&gt;=A61,H60,"")</f>
        <v/>
      </c>
      <c r="D61" s="13">
        <f>IF(C61&lt;&gt;"",$B$12,"")</f>
        <v/>
      </c>
      <c r="E61" s="13">
        <f>IF(C61&lt;&gt;"",C61*$B$11,"")</f>
        <v/>
      </c>
      <c r="F61" s="13">
        <f>IF(C61&lt;&gt;"",D61-E61,"")</f>
        <v/>
      </c>
      <c r="G61" s="14" t="n">
        <v>0</v>
      </c>
      <c r="H61" s="13">
        <f>IF(C61&lt;&gt;"",MAX(0,C61-F61-G61),"")</f>
        <v/>
      </c>
    </row>
    <row r="62">
      <c r="A62" s="11" t="n">
        <v>45</v>
      </c>
      <c r="B62" s="12">
        <f>EDATE(TODAY(),44)</f>
        <v/>
      </c>
      <c r="C62" s="13">
        <f>IF($B$10&gt;=A62,H61,"")</f>
        <v/>
      </c>
      <c r="D62" s="13">
        <f>IF(C62&lt;&gt;"",$B$12,"")</f>
        <v/>
      </c>
      <c r="E62" s="13">
        <f>IF(C62&lt;&gt;"",C62*$B$11,"")</f>
        <v/>
      </c>
      <c r="F62" s="13">
        <f>IF(C62&lt;&gt;"",D62-E62,"")</f>
        <v/>
      </c>
      <c r="G62" s="14" t="n">
        <v>0</v>
      </c>
      <c r="H62" s="13">
        <f>IF(C62&lt;&gt;"",MAX(0,C62-F62-G62),"")</f>
        <v/>
      </c>
    </row>
    <row r="63">
      <c r="A63" s="11" t="n">
        <v>46</v>
      </c>
      <c r="B63" s="12">
        <f>EDATE(TODAY(),45)</f>
        <v/>
      </c>
      <c r="C63" s="13">
        <f>IF($B$10&gt;=A63,H62,"")</f>
        <v/>
      </c>
      <c r="D63" s="13">
        <f>IF(C63&lt;&gt;"",$B$12,"")</f>
        <v/>
      </c>
      <c r="E63" s="13">
        <f>IF(C63&lt;&gt;"",C63*$B$11,"")</f>
        <v/>
      </c>
      <c r="F63" s="13">
        <f>IF(C63&lt;&gt;"",D63-E63,"")</f>
        <v/>
      </c>
      <c r="G63" s="14" t="n">
        <v>0</v>
      </c>
      <c r="H63" s="13">
        <f>IF(C63&lt;&gt;"",MAX(0,C63-F63-G63),"")</f>
        <v/>
      </c>
    </row>
    <row r="64">
      <c r="A64" s="11" t="n">
        <v>47</v>
      </c>
      <c r="B64" s="12">
        <f>EDATE(TODAY(),46)</f>
        <v/>
      </c>
      <c r="C64" s="13">
        <f>IF($B$10&gt;=A64,H63,"")</f>
        <v/>
      </c>
      <c r="D64" s="13">
        <f>IF(C64&lt;&gt;"",$B$12,"")</f>
        <v/>
      </c>
      <c r="E64" s="13">
        <f>IF(C64&lt;&gt;"",C64*$B$11,"")</f>
        <v/>
      </c>
      <c r="F64" s="13">
        <f>IF(C64&lt;&gt;"",D64-E64,"")</f>
        <v/>
      </c>
      <c r="G64" s="14" t="n">
        <v>0</v>
      </c>
      <c r="H64" s="13">
        <f>IF(C64&lt;&gt;"",MAX(0,C64-F64-G64),"")</f>
        <v/>
      </c>
    </row>
    <row r="65">
      <c r="A65" s="11" t="n">
        <v>48</v>
      </c>
      <c r="B65" s="12">
        <f>EDATE(TODAY(),47)</f>
        <v/>
      </c>
      <c r="C65" s="13">
        <f>IF($B$10&gt;=A65,H64,"")</f>
        <v/>
      </c>
      <c r="D65" s="13">
        <f>IF(C65&lt;&gt;"",$B$12,"")</f>
        <v/>
      </c>
      <c r="E65" s="13">
        <f>IF(C65&lt;&gt;"",C65*$B$11,"")</f>
        <v/>
      </c>
      <c r="F65" s="13">
        <f>IF(C65&lt;&gt;"",D65-E65,"")</f>
        <v/>
      </c>
      <c r="G65" s="14" t="n">
        <v>0</v>
      </c>
      <c r="H65" s="13">
        <f>IF(C65&lt;&gt;"",MAX(0,C65-F65-G65),"")</f>
        <v/>
      </c>
    </row>
    <row r="66">
      <c r="A66" s="11" t="n">
        <v>49</v>
      </c>
      <c r="B66" s="12">
        <f>EDATE(TODAY(),48)</f>
        <v/>
      </c>
      <c r="C66" s="13">
        <f>IF($B$10&gt;=A66,H65,"")</f>
        <v/>
      </c>
      <c r="D66" s="13">
        <f>IF(C66&lt;&gt;"",$B$12,"")</f>
        <v/>
      </c>
      <c r="E66" s="13">
        <f>IF(C66&lt;&gt;"",C66*$B$11,"")</f>
        <v/>
      </c>
      <c r="F66" s="13">
        <f>IF(C66&lt;&gt;"",D66-E66,"")</f>
        <v/>
      </c>
      <c r="G66" s="14" t="n">
        <v>0</v>
      </c>
      <c r="H66" s="13">
        <f>IF(C66&lt;&gt;"",MAX(0,C66-F66-G66),"")</f>
        <v/>
      </c>
    </row>
    <row r="67">
      <c r="A67" s="11" t="n">
        <v>50</v>
      </c>
      <c r="B67" s="12">
        <f>EDATE(TODAY(),49)</f>
        <v/>
      </c>
      <c r="C67" s="13">
        <f>IF($B$10&gt;=A67,H66,"")</f>
        <v/>
      </c>
      <c r="D67" s="13">
        <f>IF(C67&lt;&gt;"",$B$12,"")</f>
        <v/>
      </c>
      <c r="E67" s="13">
        <f>IF(C67&lt;&gt;"",C67*$B$11,"")</f>
        <v/>
      </c>
      <c r="F67" s="13">
        <f>IF(C67&lt;&gt;"",D67-E67,"")</f>
        <v/>
      </c>
      <c r="G67" s="14" t="n">
        <v>0</v>
      </c>
      <c r="H67" s="13">
        <f>IF(C67&lt;&gt;"",MAX(0,C67-F67-G67),"")</f>
        <v/>
      </c>
    </row>
    <row r="68">
      <c r="A68" s="11" t="n">
        <v>51</v>
      </c>
      <c r="B68" s="12">
        <f>EDATE(TODAY(),50)</f>
        <v/>
      </c>
      <c r="C68" s="13">
        <f>IF($B$10&gt;=A68,H67,"")</f>
        <v/>
      </c>
      <c r="D68" s="13">
        <f>IF(C68&lt;&gt;"",$B$12,"")</f>
        <v/>
      </c>
      <c r="E68" s="13">
        <f>IF(C68&lt;&gt;"",C68*$B$11,"")</f>
        <v/>
      </c>
      <c r="F68" s="13">
        <f>IF(C68&lt;&gt;"",D68-E68,"")</f>
        <v/>
      </c>
      <c r="G68" s="14" t="n">
        <v>0</v>
      </c>
      <c r="H68" s="13">
        <f>IF(C68&lt;&gt;"",MAX(0,C68-F68-G68),"")</f>
        <v/>
      </c>
    </row>
    <row r="69">
      <c r="A69" s="11" t="n">
        <v>52</v>
      </c>
      <c r="B69" s="12">
        <f>EDATE(TODAY(),51)</f>
        <v/>
      </c>
      <c r="C69" s="13">
        <f>IF($B$10&gt;=A69,H68,"")</f>
        <v/>
      </c>
      <c r="D69" s="13">
        <f>IF(C69&lt;&gt;"",$B$12,"")</f>
        <v/>
      </c>
      <c r="E69" s="13">
        <f>IF(C69&lt;&gt;"",C69*$B$11,"")</f>
        <v/>
      </c>
      <c r="F69" s="13">
        <f>IF(C69&lt;&gt;"",D69-E69,"")</f>
        <v/>
      </c>
      <c r="G69" s="14" t="n">
        <v>0</v>
      </c>
      <c r="H69" s="13">
        <f>IF(C69&lt;&gt;"",MAX(0,C69-F69-G69),"")</f>
        <v/>
      </c>
    </row>
    <row r="70">
      <c r="A70" s="11" t="n">
        <v>53</v>
      </c>
      <c r="B70" s="12">
        <f>EDATE(TODAY(),52)</f>
        <v/>
      </c>
      <c r="C70" s="13">
        <f>IF($B$10&gt;=A70,H69,"")</f>
        <v/>
      </c>
      <c r="D70" s="13">
        <f>IF(C70&lt;&gt;"",$B$12,"")</f>
        <v/>
      </c>
      <c r="E70" s="13">
        <f>IF(C70&lt;&gt;"",C70*$B$11,"")</f>
        <v/>
      </c>
      <c r="F70" s="13">
        <f>IF(C70&lt;&gt;"",D70-E70,"")</f>
        <v/>
      </c>
      <c r="G70" s="14" t="n">
        <v>0</v>
      </c>
      <c r="H70" s="13">
        <f>IF(C70&lt;&gt;"",MAX(0,C70-F70-G70),"")</f>
        <v/>
      </c>
    </row>
    <row r="71">
      <c r="A71" s="11" t="n">
        <v>54</v>
      </c>
      <c r="B71" s="12">
        <f>EDATE(TODAY(),53)</f>
        <v/>
      </c>
      <c r="C71" s="13">
        <f>IF($B$10&gt;=A71,H70,"")</f>
        <v/>
      </c>
      <c r="D71" s="13">
        <f>IF(C71&lt;&gt;"",$B$12,"")</f>
        <v/>
      </c>
      <c r="E71" s="13">
        <f>IF(C71&lt;&gt;"",C71*$B$11,"")</f>
        <v/>
      </c>
      <c r="F71" s="13">
        <f>IF(C71&lt;&gt;"",D71-E71,"")</f>
        <v/>
      </c>
      <c r="G71" s="14" t="n">
        <v>0</v>
      </c>
      <c r="H71" s="13">
        <f>IF(C71&lt;&gt;"",MAX(0,C71-F71-G71),"")</f>
        <v/>
      </c>
    </row>
    <row r="72">
      <c r="A72" s="11" t="n">
        <v>55</v>
      </c>
      <c r="B72" s="12">
        <f>EDATE(TODAY(),54)</f>
        <v/>
      </c>
      <c r="C72" s="13">
        <f>IF($B$10&gt;=A72,H71,"")</f>
        <v/>
      </c>
      <c r="D72" s="13">
        <f>IF(C72&lt;&gt;"",$B$12,"")</f>
        <v/>
      </c>
      <c r="E72" s="13">
        <f>IF(C72&lt;&gt;"",C72*$B$11,"")</f>
        <v/>
      </c>
      <c r="F72" s="13">
        <f>IF(C72&lt;&gt;"",D72-E72,"")</f>
        <v/>
      </c>
      <c r="G72" s="14" t="n">
        <v>0</v>
      </c>
      <c r="H72" s="13">
        <f>IF(C72&lt;&gt;"",MAX(0,C72-F72-G72),"")</f>
        <v/>
      </c>
    </row>
    <row r="73">
      <c r="A73" s="11" t="n">
        <v>56</v>
      </c>
      <c r="B73" s="12">
        <f>EDATE(TODAY(),55)</f>
        <v/>
      </c>
      <c r="C73" s="13">
        <f>IF($B$10&gt;=A73,H72,"")</f>
        <v/>
      </c>
      <c r="D73" s="13">
        <f>IF(C73&lt;&gt;"",$B$12,"")</f>
        <v/>
      </c>
      <c r="E73" s="13">
        <f>IF(C73&lt;&gt;"",C73*$B$11,"")</f>
        <v/>
      </c>
      <c r="F73" s="13">
        <f>IF(C73&lt;&gt;"",D73-E73,"")</f>
        <v/>
      </c>
      <c r="G73" s="14" t="n">
        <v>0</v>
      </c>
      <c r="H73" s="13">
        <f>IF(C73&lt;&gt;"",MAX(0,C73-F73-G73),"")</f>
        <v/>
      </c>
    </row>
    <row r="74">
      <c r="A74" s="11" t="n">
        <v>57</v>
      </c>
      <c r="B74" s="12">
        <f>EDATE(TODAY(),56)</f>
        <v/>
      </c>
      <c r="C74" s="13">
        <f>IF($B$10&gt;=A74,H73,"")</f>
        <v/>
      </c>
      <c r="D74" s="13">
        <f>IF(C74&lt;&gt;"",$B$12,"")</f>
        <v/>
      </c>
      <c r="E74" s="13">
        <f>IF(C74&lt;&gt;"",C74*$B$11,"")</f>
        <v/>
      </c>
      <c r="F74" s="13">
        <f>IF(C74&lt;&gt;"",D74-E74,"")</f>
        <v/>
      </c>
      <c r="G74" s="14" t="n">
        <v>0</v>
      </c>
      <c r="H74" s="13">
        <f>IF(C74&lt;&gt;"",MAX(0,C74-F74-G74),"")</f>
        <v/>
      </c>
    </row>
    <row r="75">
      <c r="A75" s="11" t="n">
        <v>58</v>
      </c>
      <c r="B75" s="12">
        <f>EDATE(TODAY(),57)</f>
        <v/>
      </c>
      <c r="C75" s="13">
        <f>IF($B$10&gt;=A75,H74,"")</f>
        <v/>
      </c>
      <c r="D75" s="13">
        <f>IF(C75&lt;&gt;"",$B$12,"")</f>
        <v/>
      </c>
      <c r="E75" s="13">
        <f>IF(C75&lt;&gt;"",C75*$B$11,"")</f>
        <v/>
      </c>
      <c r="F75" s="13">
        <f>IF(C75&lt;&gt;"",D75-E75,"")</f>
        <v/>
      </c>
      <c r="G75" s="14" t="n">
        <v>0</v>
      </c>
      <c r="H75" s="13">
        <f>IF(C75&lt;&gt;"",MAX(0,C75-F75-G75),"")</f>
        <v/>
      </c>
    </row>
    <row r="76">
      <c r="A76" s="11" t="n">
        <v>59</v>
      </c>
      <c r="B76" s="12">
        <f>EDATE(TODAY(),58)</f>
        <v/>
      </c>
      <c r="C76" s="13">
        <f>IF($B$10&gt;=A76,H75,"")</f>
        <v/>
      </c>
      <c r="D76" s="13">
        <f>IF(C76&lt;&gt;"",$B$12,"")</f>
        <v/>
      </c>
      <c r="E76" s="13">
        <f>IF(C76&lt;&gt;"",C76*$B$11,"")</f>
        <v/>
      </c>
      <c r="F76" s="13">
        <f>IF(C76&lt;&gt;"",D76-E76,"")</f>
        <v/>
      </c>
      <c r="G76" s="14" t="n">
        <v>0</v>
      </c>
      <c r="H76" s="13">
        <f>IF(C76&lt;&gt;"",MAX(0,C76-F76-G76),"")</f>
        <v/>
      </c>
    </row>
    <row r="77">
      <c r="A77" s="11" t="n">
        <v>60</v>
      </c>
      <c r="B77" s="12">
        <f>EDATE(TODAY(),59)</f>
        <v/>
      </c>
      <c r="C77" s="13">
        <f>IF($B$10&gt;=A77,H76,"")</f>
        <v/>
      </c>
      <c r="D77" s="13">
        <f>IF(C77&lt;&gt;"",$B$12,"")</f>
        <v/>
      </c>
      <c r="E77" s="13">
        <f>IF(C77&lt;&gt;"",C77*$B$11,"")</f>
        <v/>
      </c>
      <c r="F77" s="13">
        <f>IF(C77&lt;&gt;"",D77-E77,"")</f>
        <v/>
      </c>
      <c r="G77" s="14" t="n">
        <v>0</v>
      </c>
      <c r="H77" s="13">
        <f>IF(C77&lt;&gt;"",MAX(0,C77-F77-G77),"")</f>
        <v/>
      </c>
    </row>
    <row r="79">
      <c r="A79" s="2" t="inlineStr">
        <is>
          <t>Zusammenfassung</t>
        </is>
      </c>
    </row>
    <row r="80">
      <c r="A80" s="3" t="inlineStr">
        <is>
          <t>Tatsächliche Gesamtzinsen:</t>
        </is>
      </c>
      <c r="B80" s="15">
        <f>SUMIF(E18:E77,"&lt;&gt;""")</f>
        <v/>
      </c>
    </row>
    <row r="81">
      <c r="A81" s="3" t="inlineStr">
        <is>
          <t>Summe Sondertilgungen:</t>
        </is>
      </c>
      <c r="B81" s="15">
        <f>SUM(G18:G77)</f>
        <v/>
      </c>
    </row>
  </sheetData>
  <mergeCells count="3">
    <mergeCell ref="A79:C79"/>
    <mergeCell ref="A3:C3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6" t="inlineStr">
        <is>
          <t>Zahlungsplan Excel-Vorlage - Anleitung</t>
        </is>
      </c>
    </row>
    <row r="2">
      <c r="A2" t="inlineStr"/>
    </row>
    <row r="3">
      <c r="A3" t="inlineStr">
        <is>
          <t>EINGABEDATEN (gelb markiert):</t>
        </is>
      </c>
    </row>
    <row r="4">
      <c r="A4" t="inlineStr">
        <is>
          <t>• Kreditsumme: Geben Sie den Darlehensbetrag in Euro ein</t>
        </is>
      </c>
    </row>
    <row r="5">
      <c r="A5" t="inlineStr">
        <is>
          <t>• Jahreszinssatz: Geben Sie den Zinssatz als Dezimalzahl ein (z.B. 0,05 für 5%)</t>
        </is>
      </c>
    </row>
    <row r="6">
      <c r="A6" t="inlineStr">
        <is>
          <t>• Laufzeit: Geben Sie die Kreditlaufzeit in Jahren ein</t>
        </is>
      </c>
    </row>
    <row r="7">
      <c r="A7" t="inlineStr">
        <is>
          <t>• Zahlungen pro Jahr: Standard ist 12 (monatlich)</t>
        </is>
      </c>
    </row>
    <row r="8">
      <c r="A8" t="inlineStr"/>
    </row>
    <row r="9">
      <c r="A9" t="inlineStr">
        <is>
          <t>SONDERTILGUNGEN:</t>
        </is>
      </c>
    </row>
    <row r="10">
      <c r="A10" t="inlineStr">
        <is>
          <t>• In der Spalte 'Sondertilgung' (grün markiert) können Sie zusätzliche Zahlungen eintragen</t>
        </is>
      </c>
    </row>
    <row r="11">
      <c r="A11" t="inlineStr">
        <is>
          <t>• Diese reduzieren sofort die Restschuld und verkürzen die Laufzeit</t>
        </is>
      </c>
    </row>
    <row r="12">
      <c r="A12" t="inlineStr"/>
    </row>
    <row r="13">
      <c r="A13" t="inlineStr">
        <is>
          <t>FORMELN:</t>
        </is>
      </c>
    </row>
    <row r="14">
      <c r="A14" t="inlineStr">
        <is>
          <t>• PMT/RMZ: Berechnet die konstante monatliche Rate</t>
        </is>
      </c>
    </row>
    <row r="15">
      <c r="A15" t="inlineStr">
        <is>
          <t>• Zinsanteil = Anfangssaldo × Monatszinssatz</t>
        </is>
      </c>
    </row>
    <row r="16">
      <c r="A16" t="inlineStr">
        <is>
          <t>• Tilgungsanteil = Rate - Zinsanteil</t>
        </is>
      </c>
    </row>
    <row r="17">
      <c r="A17" t="inlineStr">
        <is>
          <t>• Endsaldo = Anfangssaldo - Tilgungsanteil - Sondertilgung</t>
        </is>
      </c>
    </row>
    <row r="18">
      <c r="A18" t="inlineStr"/>
    </row>
    <row r="19">
      <c r="A19" t="inlineStr">
        <is>
          <t>FARBCODIERUNG:</t>
        </is>
      </c>
    </row>
    <row r="20">
      <c r="A20" t="inlineStr">
        <is>
          <t>• Blau: Eingabefelder (anpassbar)</t>
        </is>
      </c>
    </row>
    <row r="21">
      <c r="A21" t="inlineStr">
        <is>
          <t>• Schwarz: Berechnete Werte (Formeln)</t>
        </is>
      </c>
    </row>
    <row r="22">
      <c r="A22" t="inlineStr">
        <is>
          <t>• Grün: Sondertilgungen (optional)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2026-01-21T03:30:18Z</dcterms:created>
  <dcterms:modified xmlns:dcterms="http://purl.org/dc/terms/" xmlns:xsi="http://www.w3.org/2001/XMLSchema-instance" xsi:type="dcterms:W3CDTF">2026-01-21T03:30:18Z</dcterms:modified>
</cp:coreProperties>
</file>