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reak-Even Rechner" sheetId="1" state="visible" r:id="rId2"/>
    <sheet name="Zielwertsuche Anleitung" sheetId="2" state="visible" r:id="rId3"/>
    <sheet name="Preis-Mengen Analyse" sheetId="3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<sst xmlns="http://schemas.openxmlformats.org/spreadsheetml/2006/main" count="115" uniqueCount="105">
  <si>
    <t xml:space="preserve">Excel Zielwertsuche – Break-Even Rechner</t>
  </si>
  <si>
    <t xml:space="preserve">Berechnen Sie Ihren Break-Even-Point (Gewinnschwelle) mit der Logik der Excel-Zielwertsuche</t>
  </si>
  <si>
    <t xml:space="preserve">  📥  EINGABEN  –  Blaue Werte anpassen</t>
  </si>
  <si>
    <t xml:space="preserve">Parameter</t>
  </si>
  <si>
    <t xml:space="preserve">Wert</t>
  </si>
  <si>
    <t xml:space="preserve">Einheit</t>
  </si>
  <si>
    <t xml:space="preserve">Erläuterung</t>
  </si>
  <si>
    <t xml:space="preserve">Fixkosten (K_f)</t>
  </si>
  <si>
    <t xml:space="preserve">€</t>
  </si>
  <si>
    <t xml:space="preserve">Kosten unabhängig von der Produktionsmenge (z.B. Miete)</t>
  </si>
  <si>
    <t xml:space="preserve">Verkaufspreis je Stück (p)</t>
  </si>
  <si>
    <t xml:space="preserve">Erlös pro verkauftem Stück</t>
  </si>
  <si>
    <t xml:space="preserve">Variable Kosten je Stück (k_v)</t>
  </si>
  <si>
    <t xml:space="preserve">Kosten pro produziertem Stück</t>
  </si>
  <si>
    <t xml:space="preserve">Zielgewinn (Z)</t>
  </si>
  <si>
    <t xml:space="preserve">Gewünschter Zielgewinn (0 = reiner Break-Even)</t>
  </si>
  <si>
    <t xml:space="preserve">  📊  ERGEBNISSE  –  Automatisch berechnet</t>
  </si>
  <si>
    <t xml:space="preserve">Kennzahl</t>
  </si>
  <si>
    <t xml:space="preserve">Ergebnis</t>
  </si>
  <si>
    <t xml:space="preserve">Formel / Hinweis</t>
  </si>
  <si>
    <t xml:space="preserve">Deckungsbeitrag je Stück</t>
  </si>
  <si>
    <t xml:space="preserve">Preis – Variable Kosten = Beitrag zur Fixkostendeckung</t>
  </si>
  <si>
    <t xml:space="preserve">Break-Even-Menge</t>
  </si>
  <si>
    <t xml:space="preserve">Stk</t>
  </si>
  <si>
    <t xml:space="preserve">Benötigte Absatzmenge um Zielgewinn zu erreichen</t>
  </si>
  <si>
    <t xml:space="preserve">Break-Even-Umsatz</t>
  </si>
  <si>
    <t xml:space="preserve">Break-Even-Menge × Verkaufspreis</t>
  </si>
  <si>
    <t xml:space="preserve">Gewinn bei Break-Even-Menge</t>
  </si>
  <si>
    <t xml:space="preserve">Sollte = Zielgewinn sein (Probe)</t>
  </si>
  <si>
    <t xml:space="preserve">Sicherheitsmarge (Menge)</t>
  </si>
  <si>
    <t xml:space="preserve">20%-Puffer über Break-Even als Richtwert</t>
  </si>
  <si>
    <t xml:space="preserve">Empfohlene Mindest-Menge</t>
  </si>
  <si>
    <t xml:space="preserve">Break-Even + 20% Sicherheitsmarge</t>
  </si>
  <si>
    <t xml:space="preserve">  🔍  SZENARIO-ANALYSE  –  Break-Even bei verschiedenen Mengen</t>
  </si>
  <si>
    <t xml:space="preserve">Absatz-Menge (Stk)</t>
  </si>
  <si>
    <t xml:space="preserve">Umsatz (€)</t>
  </si>
  <si>
    <t xml:space="preserve">Gesamtkosten (€)</t>
  </si>
  <si>
    <t xml:space="preserve">Gewinn / Verlust (€)</t>
  </si>
  <si>
    <t xml:space="preserve">  ℹ️  SO NUTZEN SIE DIE EXCEL-ZIELWERTSUCHE</t>
  </si>
  <si>
    <t xml:space="preserve">Schritt 1</t>
  </si>
  <si>
    <t xml:space="preserve">Klicken Sie auf die Zelle C18 (Break-Even-Menge – die Zielzelle mit der Formel).</t>
  </si>
  <si>
    <t xml:space="preserve">Schritt 2</t>
  </si>
  <si>
    <t xml:space="preserve">Gehen Sie zu: Daten  →  Was-wäre-wenn-Analyse  →  Zielwertsuche...</t>
  </si>
  <si>
    <t xml:space="preserve">Schritt 3</t>
  </si>
  <si>
    <t xml:space="preserve">Zielzelle: C18  |  Zielwert: Ihren Wunschgewinn (z.B. 5000)  |  Veränderbare Zelle: C7 oder C8 oder C9</t>
  </si>
  <si>
    <t xml:space="preserve">Schritt 4</t>
  </si>
  <si>
    <t xml:space="preserve">Klicken Sie OK – Excel berechnet automatisch den benötigten Eingabewert.</t>
  </si>
  <si>
    <t xml:space="preserve">Tipp</t>
  </si>
  <si>
    <t xml:space="preserve">Die veränderbare Zelle darf KEINE Formel enthalten – nur direkte Zahlenwerte (blau markierte Zellen C7–C10).</t>
  </si>
  <si>
    <t xml:space="preserve">  LEGENDE:   🔵 Blauer Text = Eingabewert (anpassbar)     🟢 Grüner Text = Berechnetes Ergebnis (Formel)</t>
  </si>
  <si>
    <t xml:space="preserve">Anleitung: Zielwertsuche in Excel richtig nutzen</t>
  </si>
  <si>
    <t xml:space="preserve">Schritt-für-Schritt Leitfaden mit den 3 Parametern und häufigen Fehlern</t>
  </si>
  <si>
    <t xml:space="preserve">DIE 3 PARAMETER DER ZIELWERTSUCHE</t>
  </si>
  <si>
    <t xml:space="preserve">Bedeutung &amp; Anforderung</t>
  </si>
  <si>
    <t xml:space="preserve">🎯 Zielzelle</t>
  </si>
  <si>
    <t xml:space="preserve">Die Zelle mit der FORMEL (z.B. =B7*C9). Muss zwingend eine Formel/Funktion enthalten.</t>
  </si>
  <si>
    <t xml:space="preserve">🔢 Zielwert</t>
  </si>
  <si>
    <t xml:space="preserve">Das exakte Wunschergebnis als feste Zahl (z.B. 10000). Kein %-Wert, keine Formel.</t>
  </si>
  <si>
    <t xml:space="preserve">✏️ Veränderbare Zelle</t>
  </si>
  <si>
    <t xml:space="preserve">Zelle mit reinem Zahlenwert (KEINE Formel). Excel verändert diesen Wert iterativ, bis das Ziel erreicht ist.</t>
  </si>
  <si>
    <t xml:space="preserve">WIE ES FUNKTIONIERT</t>
  </si>
  <si>
    <t xml:space="preserve">Normaler Weg</t>
  </si>
  <si>
    <t xml:space="preserve">Eingabewert → Formel → Ergebnis</t>
  </si>
  <si>
    <t xml:space="preserve">Zielwertsuche (Rückwärts)</t>
  </si>
  <si>
    <t xml:space="preserve">Gewünschtes Ergebnis → Excel berechnet → benötigten Eingabewert</t>
  </si>
  <si>
    <t xml:space="preserve">Vorteil</t>
  </si>
  <si>
    <t xml:space="preserve">Kein manuelles Umformen von Formeln notwendig – Excel iteriert automatisch.</t>
  </si>
  <si>
    <t xml:space="preserve">WO FINDE ICH DIE ZIELWERTSUCHE?</t>
  </si>
  <si>
    <t xml:space="preserve">Menüpfad</t>
  </si>
  <si>
    <t xml:space="preserve">Daten  →  Was-wäre-wenn-Analyse  →  Zielwertsuche...</t>
  </si>
  <si>
    <t xml:space="preserve">Tastenkürzel (ALT)</t>
  </si>
  <si>
    <t xml:space="preserve">ALT + D  →  W  →  G  (in den meisten Excel-Versionen)</t>
  </si>
  <si>
    <t xml:space="preserve">HÄUFIGE FEHLER &amp; LÖSUNGEN</t>
  </si>
  <si>
    <t xml:space="preserve">Fehler</t>
  </si>
  <si>
    <t xml:space="preserve">Ursache &amp; Lösung</t>
  </si>
  <si>
    <t xml:space="preserve">⚠️  "Zelle muss Formel enthalten"</t>
  </si>
  <si>
    <t xml:space="preserve">Zielzelle hat keine Formel. → Sicherstellen, dass die Zielzelle mit = beginnt.</t>
  </si>
  <si>
    <t xml:space="preserve">⚠️  Keine Lösung gefunden</t>
  </si>
  <si>
    <t xml:space="preserve">Ziel ist mathematisch unmöglich (z.B. variable Kosten &gt; Preis → Gewinn nie positiv).</t>
  </si>
  <si>
    <t xml:space="preserve">⚠️  Zirkelbezug</t>
  </si>
  <si>
    <t xml:space="preserve">Veränderbare Zelle ist Teil einer Endlosschleife → Formellogik prüfen.</t>
  </si>
  <si>
    <t xml:space="preserve">GRENZEN &amp; ALTERNATIVEN</t>
  </si>
  <si>
    <t xml:space="preserve">Einschränkung 1</t>
  </si>
  <si>
    <t xml:space="preserve">Nur EINE Variable gleichzeitig veränderbar.</t>
  </si>
  <si>
    <t xml:space="preserve">Einschränkung 2</t>
  </si>
  <si>
    <t xml:space="preserve">Keine Nebenbedingungen (z.B. Menge ≤ 1000).</t>
  </si>
  <si>
    <t xml:space="preserve">Alternative: Solver</t>
  </si>
  <si>
    <t xml:space="preserve">Für mehrere Variablen + Nebenbedingungen → Add-In 'Solver' aktivieren (Extras → Add-Ins).</t>
  </si>
  <si>
    <t xml:space="preserve">Preis-Mengen Analyse – Sensitivität des Break-Even-Points</t>
  </si>
  <si>
    <t xml:space="preserve">Zeigt, wie sich der Break-Even-Punkt bei verschiedenen Preis- und Mengenkombinationen verändert</t>
  </si>
  <si>
    <t xml:space="preserve">Fixkosten (€):</t>
  </si>
  <si>
    <t xml:space="preserve">Variable Kosten/Stk:</t>
  </si>
  <si>
    <t xml:space="preserve">  Break-Even-Menge bei verschiedenen Preisen und Fixkosten</t>
  </si>
  <si>
    <t xml:space="preserve">Preis / Fixkosten-Faktor →</t>
  </si>
  <si>
    <t xml:space="preserve">FK × 0.5</t>
  </si>
  <si>
    <t xml:space="preserve">FK × 0.75</t>
  </si>
  <si>
    <t xml:space="preserve">FK × 1.0</t>
  </si>
  <si>
    <t xml:space="preserve">FK × 1.25</t>
  </si>
  <si>
    <t xml:space="preserve">FK × 1.5</t>
  </si>
  <si>
    <t xml:space="preserve">Preis = 15 €</t>
  </si>
  <si>
    <t xml:space="preserve">Preis = 20 €</t>
  </si>
  <si>
    <t xml:space="preserve">Preis = 25 €</t>
  </si>
  <si>
    <t xml:space="preserve">Preis = 30 €</t>
  </si>
  <si>
    <t xml:space="preserve">Preis = 35 €</t>
  </si>
  <si>
    <t xml:space="preserve">  💡  Gelb markiert = aktuelle Einstellung aus 'Break-Even Rechner'.  Grüne Schrift = Werte aus anderen Tabellenblättern verknüpft.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</si>
</sst>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#,##0.00"/>
    <numFmt numFmtId="166" formatCode="#,##0.00&quot; €&quot;"/>
    <numFmt numFmtId="167" formatCode="#,##0.0"/>
    <numFmt numFmtId="168" formatCode="#,##0"/>
    <numFmt numFmtId="169" formatCode="[GREEN]#,##0.00&quot; €&quot;;[RED]\-#,##0.00&quot; €&quot;;\-"/>
  </numFmts>
  <fonts count="19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8"/>
      <color rgb="FFFFFFFF"/>
      <name val="Arial"/>
      <family val="0"/>
      <charset val="1"/>
    </font>
    <font>
      <i val="true"/>
      <sz val="10"/>
      <color rgb="FFFFFFFF"/>
      <name val="Arial"/>
      <family val="0"/>
      <charset val="1"/>
    </font>
    <font>
      <b val="true"/>
      <sz val="12"/>
      <color rgb="FFFFFFFF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b val="true"/>
      <sz val="10"/>
      <color rgb="FF000000"/>
      <name val="Arial"/>
      <family val="0"/>
      <charset val="1"/>
    </font>
    <font>
      <b val="true"/>
      <sz val="11"/>
      <color rgb="FF0000FF"/>
      <name val="Arial"/>
      <family val="0"/>
      <charset val="1"/>
    </font>
    <font>
      <sz val="10"/>
      <color rgb="FF000000"/>
      <name val="Arial"/>
      <family val="0"/>
      <charset val="1"/>
    </font>
    <font>
      <i val="true"/>
      <sz val="9"/>
      <color rgb="FF595959"/>
      <name val="Arial"/>
      <family val="0"/>
      <charset val="1"/>
    </font>
    <font>
      <b val="true"/>
      <sz val="11"/>
      <color rgb="FF375623"/>
      <name val="Arial"/>
      <family val="0"/>
      <charset val="1"/>
    </font>
    <font>
      <b val="true"/>
      <sz val="10"/>
      <color rgb="FF2E75B6"/>
      <name val="Arial"/>
      <family val="0"/>
      <charset val="1"/>
    </font>
    <font>
      <b val="true"/>
      <sz val="16"/>
      <color rgb="FFFFFFFF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b val="true"/>
      <sz val="10"/>
      <color rgb="FF008000"/>
      <name val="Arial"/>
      <family val="0"/>
      <charset val="1"/>
    </font>
    <font>
      <b val="true"/>
      <sz val="9"/>
      <color rgb="FFFFFFFF"/>
      <name val="Arial"/>
      <family val="0"/>
      <charset val="1"/>
    </font>
    <font>
      <b val="true"/>
      <sz val="10"/>
      <color rgb="FFC55A11"/>
      <name val="Arial"/>
      <family val="0"/>
      <charset val="1"/>
    </font>
  </fonts>
  <fills count="15">
    <fill>
      <patternFill patternType="none"/>
    </fill>
    <fill>
      <patternFill patternType="gray125"/>
    </fill>
    <fill>
      <patternFill patternType="solid">
        <fgColor rgb="FF1F3864"/>
        <bgColor rgb="FF333399"/>
      </patternFill>
    </fill>
    <fill>
      <patternFill patternType="solid">
        <fgColor rgb="FF2E75B6"/>
        <bgColor rgb="FF0066CC"/>
      </patternFill>
    </fill>
    <fill>
      <patternFill patternType="solid">
        <fgColor rgb="FFEBF3FB"/>
        <bgColor rgb="FFF2F2F2"/>
      </patternFill>
    </fill>
    <fill>
      <patternFill patternType="solid">
        <fgColor rgb="FFFFF2CC"/>
        <bgColor rgb="FFF2F2F2"/>
      </patternFill>
    </fill>
    <fill>
      <patternFill patternType="solid">
        <fgColor rgb="FFFFFFFF"/>
        <bgColor rgb="FFF2F2F2"/>
      </patternFill>
    </fill>
    <fill>
      <patternFill patternType="solid">
        <fgColor rgb="FF375623"/>
        <bgColor rgb="FF595959"/>
      </patternFill>
    </fill>
    <fill>
      <patternFill patternType="solid">
        <fgColor rgb="FFD6E4F0"/>
        <bgColor rgb="FFD9E8D4"/>
      </patternFill>
    </fill>
    <fill>
      <patternFill patternType="solid">
        <fgColor rgb="FFE2EFDA"/>
        <bgColor rgb="FFD9E8D4"/>
      </patternFill>
    </fill>
    <fill>
      <patternFill patternType="solid">
        <fgColor rgb="FFD9E8D4"/>
        <bgColor rgb="FFE2EFDA"/>
      </patternFill>
    </fill>
    <fill>
      <patternFill patternType="solid">
        <fgColor rgb="FFC55A11"/>
        <bgColor rgb="FF993300"/>
      </patternFill>
    </fill>
    <fill>
      <patternFill patternType="solid">
        <fgColor rgb="FFF2F2F2"/>
        <bgColor rgb="FFEBF3FB"/>
      </patternFill>
    </fill>
    <fill>
      <patternFill patternType="solid">
        <fgColor rgb="FFC00000"/>
        <bgColor rgb="FF800000"/>
      </patternFill>
    </fill>
    <fill>
      <patternFill patternType="solid">
        <fgColor rgb="FFFFDDC1"/>
        <bgColor rgb="FFFFF2CC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 diagonalUp="false" diagonalDown="false">
      <left style="thin">
        <color rgb="FF2E75B6"/>
      </left>
      <right style="thin">
        <color rgb="FF2E75B6"/>
      </right>
      <top style="thin">
        <color rgb="FF2E75B6"/>
      </top>
      <bottom style="thin">
        <color rgb="FF2E75B6"/>
      </bottom>
      <diagonal/>
    </border>
    <border diagonalUp="false" diagonalDown="false">
      <left style="thin">
        <color rgb="FF70AD47"/>
      </left>
      <right style="thin">
        <color rgb="FF70AD47"/>
      </right>
      <top style="thin">
        <color rgb="FF70AD47"/>
      </top>
      <bottom style="thin">
        <color rgb="FF70AD47"/>
      </bottom>
      <diagonal/>
    </border>
    <border diagonalUp="false" diagonalDown="false">
      <left style="thin">
        <color rgb="FFBFBFBF"/>
      </left>
      <right/>
      <top style="thin">
        <color rgb="FFBFBFBF"/>
      </top>
      <bottom style="thin">
        <color rgb="FFBFBFB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3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3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4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9" fillId="5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4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6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6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7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8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12" fillId="9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8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8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1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12" fillId="9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1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1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11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8" fontId="10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0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8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0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0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8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8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0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8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3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4" borderId="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3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6" borderId="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1" fillId="12" borderId="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3" borderId="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0" fillId="4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0" fillId="6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5" fillId="11" borderId="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5" fillId="13" borderId="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14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5" fillId="2" borderId="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9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6" fontId="16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11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7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8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8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C0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2CC"/>
      <rgbColor rgb="FFEBF3FB"/>
      <rgbColor rgb="FF660066"/>
      <rgbColor rgb="FFFF8080"/>
      <rgbColor rgb="FF0066CC"/>
      <rgbColor rgb="FFD6E4F0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2F2F2"/>
      <rgbColor rgb="FFE2EFDA"/>
      <rgbColor rgb="FFD9E8D4"/>
      <rgbColor rgb="FF99CCFF"/>
      <rgbColor rgb="FFFF99CC"/>
      <rgbColor rgb="FFCC99FF"/>
      <rgbColor rgb="FFFFDDC1"/>
      <rgbColor rgb="FF2E75B6"/>
      <rgbColor rgb="FF33CCCC"/>
      <rgbColor rgb="FF99CC00"/>
      <rgbColor rgb="FFFFCC00"/>
      <rgbColor rgb="FFFF9900"/>
      <rgbColor rgb="FFC55A11"/>
      <rgbColor rgb="FF595959"/>
      <rgbColor rgb="FF70AD47"/>
      <rgbColor rgb="FF1F3864"/>
      <rgbColor rgb="FF339966"/>
      <rgbColor rgb="FF003300"/>
      <rgbColor rgb="FF333300"/>
      <rgbColor rgb="FF993300"/>
      <rgbColor rgb="FF993366"/>
      <rgbColor rgb="FF333399"/>
      <rgbColor rgb="FF37562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2E75B6"/>
    <pageSetUpPr fitToPage="true"/>
  </sheetPr>
  <dimension ref="B1:E5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1" ySplit="6" topLeftCell="B7" activePane="bottomRight" state="frozen"/>
      <selection pane="topLeft" activeCell="A1" activeCellId="0" sqref="A1"/>
      <selection pane="topRight" activeCell="B1" activeCellId="0" sqref="B1"/>
      <selection pane="bottomLeft" activeCell="A7" activeCellId="0" sqref="A7"/>
      <selection pane="bottomRigh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34"/>
    <col collapsed="false" customWidth="true" hidden="false" outlineLevel="0" max="4" min="3" style="0" width="22"/>
    <col collapsed="false" customWidth="true" hidden="false" outlineLevel="0" max="5" min="5" style="0" width="28"/>
    <col collapsed="false" customWidth="true" hidden="false" outlineLevel="0" max="6" min="6" style="0" width="3"/>
  </cols>
  <sheetData>
    <row r="1" customFormat="false" ht="7.5" hidden="false" customHeight="true" outlineLevel="0" collapsed="false"/>
    <row r="2" customFormat="false" ht="39.75" hidden="false" customHeight="true" outlineLevel="0" collapsed="false">
      <c r="B2" s="1" t="s">
        <v>0</v>
      </c>
      <c r="C2" s="1"/>
      <c r="D2" s="1"/>
      <c r="E2" s="1"/>
    </row>
    <row r="3" customFormat="false" ht="21.75" hidden="false" customHeight="true" outlineLevel="0" collapsed="false">
      <c r="B3" s="2" t="s">
        <v>1</v>
      </c>
      <c r="C3" s="2"/>
      <c r="D3" s="2"/>
      <c r="E3" s="2"/>
    </row>
    <row r="4" customFormat="false" ht="9.75" hidden="false" customHeight="true" outlineLevel="0" collapsed="false"/>
    <row r="5" customFormat="false" ht="25.5" hidden="false" customHeight="true" outlineLevel="0" collapsed="false">
      <c r="B5" s="3" t="s">
        <v>2</v>
      </c>
      <c r="C5" s="3"/>
      <c r="D5" s="3"/>
      <c r="E5" s="3"/>
    </row>
    <row r="6" customFormat="false" ht="19.5" hidden="false" customHeight="true" outlineLevel="0" collapsed="false">
      <c r="B6" s="4" t="s">
        <v>3</v>
      </c>
      <c r="C6" s="4" t="s">
        <v>4</v>
      </c>
      <c r="D6" s="4" t="s">
        <v>5</v>
      </c>
      <c r="E6" s="4" t="s">
        <v>6</v>
      </c>
    </row>
    <row r="7" customFormat="false" ht="21.75" hidden="false" customHeight="true" outlineLevel="0" collapsed="false">
      <c r="B7" s="5" t="s">
        <v>7</v>
      </c>
      <c r="C7" s="6" t="n">
        <v>5000</v>
      </c>
      <c r="D7" s="7" t="s">
        <v>8</v>
      </c>
      <c r="E7" s="8" t="s">
        <v>9</v>
      </c>
    </row>
    <row r="8" customFormat="false" ht="21.75" hidden="false" customHeight="true" outlineLevel="0" collapsed="false">
      <c r="B8" s="9" t="s">
        <v>10</v>
      </c>
      <c r="C8" s="6" t="n">
        <v>25</v>
      </c>
      <c r="D8" s="10" t="s">
        <v>8</v>
      </c>
      <c r="E8" s="11" t="s">
        <v>11</v>
      </c>
    </row>
    <row r="9" customFormat="false" ht="21.75" hidden="false" customHeight="true" outlineLevel="0" collapsed="false">
      <c r="B9" s="5" t="s">
        <v>12</v>
      </c>
      <c r="C9" s="6" t="n">
        <v>5</v>
      </c>
      <c r="D9" s="7" t="s">
        <v>8</v>
      </c>
      <c r="E9" s="8" t="s">
        <v>13</v>
      </c>
    </row>
    <row r="10" customFormat="false" ht="21.75" hidden="false" customHeight="true" outlineLevel="0" collapsed="false">
      <c r="B10" s="9" t="s">
        <v>14</v>
      </c>
      <c r="C10" s="6" t="n">
        <v>0</v>
      </c>
      <c r="D10" s="10" t="s">
        <v>8</v>
      </c>
      <c r="E10" s="11" t="s">
        <v>15</v>
      </c>
    </row>
    <row r="11" customFormat="false" ht="18" hidden="false" customHeight="true" outlineLevel="0" collapsed="false"/>
    <row r="12" customFormat="false" ht="18" hidden="false" customHeight="true" outlineLevel="0" collapsed="false"/>
    <row r="13" customFormat="false" ht="18" hidden="false" customHeight="true" outlineLevel="0" collapsed="false"/>
    <row r="14" customFormat="false" ht="9.75" hidden="false" customHeight="true" outlineLevel="0" collapsed="false"/>
    <row r="15" customFormat="false" ht="25.5" hidden="false" customHeight="true" outlineLevel="0" collapsed="false">
      <c r="B15" s="12" t="s">
        <v>16</v>
      </c>
      <c r="C15" s="12"/>
      <c r="D15" s="12"/>
      <c r="E15" s="12"/>
    </row>
    <row r="16" customFormat="false" ht="19.5" hidden="false" customHeight="true" outlineLevel="0" collapsed="false">
      <c r="B16" s="4" t="s">
        <v>17</v>
      </c>
      <c r="C16" s="4" t="s">
        <v>18</v>
      </c>
      <c r="D16" s="4" t="s">
        <v>5</v>
      </c>
      <c r="E16" s="4" t="s">
        <v>19</v>
      </c>
    </row>
    <row r="17" customFormat="false" ht="21.75" hidden="false" customHeight="true" outlineLevel="0" collapsed="false">
      <c r="B17" s="13" t="s">
        <v>20</v>
      </c>
      <c r="C17" s="14" t="n">
        <f aca="false">C8-C9</f>
        <v>20</v>
      </c>
      <c r="D17" s="15" t="s">
        <v>8</v>
      </c>
      <c r="E17" s="16" t="s">
        <v>21</v>
      </c>
    </row>
    <row r="18" customFormat="false" ht="21.75" hidden="false" customHeight="true" outlineLevel="0" collapsed="false">
      <c r="B18" s="17" t="s">
        <v>22</v>
      </c>
      <c r="C18" s="18" t="n">
        <f aca="false">(C10+C7)/C17</f>
        <v>250</v>
      </c>
      <c r="D18" s="19" t="s">
        <v>23</v>
      </c>
      <c r="E18" s="20" t="s">
        <v>24</v>
      </c>
    </row>
    <row r="19" customFormat="false" ht="21.75" hidden="false" customHeight="true" outlineLevel="0" collapsed="false">
      <c r="B19" s="13" t="s">
        <v>25</v>
      </c>
      <c r="C19" s="14" t="n">
        <f aca="false">C18*C8</f>
        <v>6250</v>
      </c>
      <c r="D19" s="15" t="s">
        <v>8</v>
      </c>
      <c r="E19" s="16" t="s">
        <v>26</v>
      </c>
    </row>
    <row r="20" customFormat="false" ht="21.75" hidden="false" customHeight="true" outlineLevel="0" collapsed="false">
      <c r="B20" s="17" t="s">
        <v>27</v>
      </c>
      <c r="C20" s="14" t="n">
        <f aca="false">C18*C17-C7</f>
        <v>0</v>
      </c>
      <c r="D20" s="19" t="s">
        <v>8</v>
      </c>
      <c r="E20" s="20" t="s">
        <v>28</v>
      </c>
    </row>
    <row r="21" customFormat="false" ht="21.75" hidden="false" customHeight="true" outlineLevel="0" collapsed="false">
      <c r="B21" s="13" t="s">
        <v>29</v>
      </c>
      <c r="C21" s="18" t="n">
        <f aca="false">C18*0.2</f>
        <v>50</v>
      </c>
      <c r="D21" s="15" t="s">
        <v>23</v>
      </c>
      <c r="E21" s="16" t="s">
        <v>30</v>
      </c>
    </row>
    <row r="22" customFormat="false" ht="21.75" hidden="false" customHeight="true" outlineLevel="0" collapsed="false">
      <c r="B22" s="17" t="s">
        <v>31</v>
      </c>
      <c r="C22" s="18" t="n">
        <f aca="false">C18+C21</f>
        <v>300</v>
      </c>
      <c r="D22" s="19" t="s">
        <v>23</v>
      </c>
      <c r="E22" s="20" t="s">
        <v>32</v>
      </c>
    </row>
    <row r="23" customFormat="false" ht="18" hidden="false" customHeight="true" outlineLevel="0" collapsed="false"/>
    <row r="24" customFormat="false" ht="18" hidden="false" customHeight="true" outlineLevel="0" collapsed="false"/>
    <row r="25" customFormat="false" ht="18" hidden="false" customHeight="true" outlineLevel="0" collapsed="false"/>
    <row r="26" customFormat="false" ht="9.75" hidden="false" customHeight="true" outlineLevel="0" collapsed="false"/>
    <row r="27" customFormat="false" ht="25.5" hidden="false" customHeight="true" outlineLevel="0" collapsed="false">
      <c r="B27" s="21" t="s">
        <v>33</v>
      </c>
      <c r="C27" s="21"/>
      <c r="D27" s="21"/>
      <c r="E27" s="21"/>
    </row>
    <row r="28" customFormat="false" ht="21.75" hidden="false" customHeight="true" outlineLevel="0" collapsed="false">
      <c r="B28" s="4" t="s">
        <v>34</v>
      </c>
      <c r="C28" s="4" t="s">
        <v>35</v>
      </c>
      <c r="D28" s="4" t="s">
        <v>36</v>
      </c>
      <c r="E28" s="4" t="s">
        <v>37</v>
      </c>
    </row>
    <row r="29" customFormat="false" ht="19.5" hidden="false" customHeight="true" outlineLevel="0" collapsed="false">
      <c r="B29" s="22" t="n">
        <f aca="false">ROUND(C18*0.25,0)</f>
        <v>63</v>
      </c>
      <c r="C29" s="23" t="n">
        <f aca="false">B29*$C$8</f>
        <v>1575</v>
      </c>
      <c r="D29" s="23" t="n">
        <f aca="false">$C$7+B29*$C$9</f>
        <v>5315</v>
      </c>
      <c r="E29" s="24" t="n">
        <f aca="false">C29-D29</f>
        <v>-3740</v>
      </c>
    </row>
    <row r="30" customFormat="false" ht="19.5" hidden="false" customHeight="true" outlineLevel="0" collapsed="false">
      <c r="B30" s="25" t="n">
        <f aca="false">ROUND(C18*0.5,0)</f>
        <v>125</v>
      </c>
      <c r="C30" s="26" t="n">
        <f aca="false">B30*$C$8</f>
        <v>3125</v>
      </c>
      <c r="D30" s="26" t="n">
        <f aca="false">$C$7+B30*$C$9</f>
        <v>5625</v>
      </c>
      <c r="E30" s="27" t="n">
        <f aca="false">C30-D30</f>
        <v>-2500</v>
      </c>
    </row>
    <row r="31" customFormat="false" ht="19.5" hidden="false" customHeight="true" outlineLevel="0" collapsed="false">
      <c r="B31" s="22" t="n">
        <f aca="false">ROUND(C18*0.75,0)</f>
        <v>188</v>
      </c>
      <c r="C31" s="23" t="n">
        <f aca="false">B31*$C$8</f>
        <v>4700</v>
      </c>
      <c r="D31" s="23" t="n">
        <f aca="false">$C$7+B31*$C$9</f>
        <v>5940</v>
      </c>
      <c r="E31" s="24" t="n">
        <f aca="false">C31-D31</f>
        <v>-1240</v>
      </c>
    </row>
    <row r="32" customFormat="false" ht="19.5" hidden="false" customHeight="true" outlineLevel="0" collapsed="false">
      <c r="B32" s="28" t="n">
        <f aca="false">ROUND(C18,0)</f>
        <v>250</v>
      </c>
      <c r="C32" s="29" t="n">
        <f aca="false">B32*$C$8</f>
        <v>6250</v>
      </c>
      <c r="D32" s="29" t="n">
        <f aca="false">$C$7+B32*$C$9</f>
        <v>6250</v>
      </c>
      <c r="E32" s="30" t="str">
        <f aca="false">C18 &amp; " Stk  ← Break-Even-Punkt"</f>
        <v>250 Stk  ← Break-Even-Punkt</v>
      </c>
    </row>
    <row r="33" customFormat="false" ht="19.5" hidden="false" customHeight="true" outlineLevel="0" collapsed="false">
      <c r="B33" s="22" t="n">
        <f aca="false">ROUND(C18*1.25,0)</f>
        <v>313</v>
      </c>
      <c r="C33" s="23" t="n">
        <f aca="false">B33*$C$8</f>
        <v>7825</v>
      </c>
      <c r="D33" s="23" t="n">
        <f aca="false">$C$7+B33*$C$9</f>
        <v>6565</v>
      </c>
      <c r="E33" s="24" t="n">
        <f aca="false">C33-D33</f>
        <v>1260</v>
      </c>
    </row>
    <row r="34" customFormat="false" ht="19.5" hidden="false" customHeight="true" outlineLevel="0" collapsed="false">
      <c r="B34" s="25" t="n">
        <f aca="false">ROUND(C18*1.5,0)</f>
        <v>375</v>
      </c>
      <c r="C34" s="26" t="n">
        <f aca="false">B34*$C$8</f>
        <v>9375</v>
      </c>
      <c r="D34" s="26" t="n">
        <f aca="false">$C$7+B34*$C$9</f>
        <v>6875</v>
      </c>
      <c r="E34" s="27" t="n">
        <f aca="false">C34-D34</f>
        <v>2500</v>
      </c>
    </row>
    <row r="35" customFormat="false" ht="19.5" hidden="false" customHeight="true" outlineLevel="0" collapsed="false">
      <c r="B35" s="22" t="n">
        <f aca="false">ROUND(C18*2,0)</f>
        <v>500</v>
      </c>
      <c r="C35" s="23" t="n">
        <f aca="false">B35*$C$8</f>
        <v>12500</v>
      </c>
      <c r="D35" s="23" t="n">
        <f aca="false">$C$7+B35*$C$9</f>
        <v>7500</v>
      </c>
      <c r="E35" s="24" t="n">
        <f aca="false">C35-D35</f>
        <v>5000</v>
      </c>
    </row>
    <row r="36" customFormat="false" ht="18" hidden="false" customHeight="true" outlineLevel="0" collapsed="false"/>
    <row r="37" customFormat="false" ht="9.75" hidden="false" customHeight="true" outlineLevel="0" collapsed="false"/>
    <row r="38" customFormat="false" ht="25.5" hidden="false" customHeight="true" outlineLevel="0" collapsed="false">
      <c r="B38" s="31" t="s">
        <v>38</v>
      </c>
      <c r="C38" s="31"/>
      <c r="D38" s="31"/>
      <c r="E38" s="31"/>
    </row>
    <row r="39" customFormat="false" ht="24" hidden="false" customHeight="true" outlineLevel="0" collapsed="false">
      <c r="B39" s="32" t="s">
        <v>39</v>
      </c>
      <c r="C39" s="33" t="s">
        <v>40</v>
      </c>
      <c r="D39" s="33"/>
      <c r="E39" s="33"/>
    </row>
    <row r="40" customFormat="false" ht="24" hidden="false" customHeight="true" outlineLevel="0" collapsed="false">
      <c r="B40" s="34" t="s">
        <v>41</v>
      </c>
      <c r="C40" s="35" t="s">
        <v>42</v>
      </c>
      <c r="D40" s="35"/>
      <c r="E40" s="35"/>
    </row>
    <row r="41" customFormat="false" ht="24" hidden="false" customHeight="true" outlineLevel="0" collapsed="false">
      <c r="B41" s="32" t="s">
        <v>43</v>
      </c>
      <c r="C41" s="33" t="s">
        <v>44</v>
      </c>
      <c r="D41" s="33"/>
      <c r="E41" s="33"/>
    </row>
    <row r="42" customFormat="false" ht="24" hidden="false" customHeight="true" outlineLevel="0" collapsed="false">
      <c r="B42" s="34" t="s">
        <v>45</v>
      </c>
      <c r="C42" s="35" t="s">
        <v>46</v>
      </c>
      <c r="D42" s="35"/>
      <c r="E42" s="35"/>
    </row>
    <row r="43" customFormat="false" ht="24" hidden="false" customHeight="true" outlineLevel="0" collapsed="false">
      <c r="B43" s="32" t="s">
        <v>47</v>
      </c>
      <c r="C43" s="33" t="s">
        <v>48</v>
      </c>
      <c r="D43" s="33"/>
      <c r="E43" s="33"/>
    </row>
    <row r="44" customFormat="false" ht="18" hidden="false" customHeight="true" outlineLevel="0" collapsed="false"/>
    <row r="45" customFormat="false" ht="18" hidden="false" customHeight="true" outlineLevel="0" collapsed="false"/>
    <row r="46" customFormat="false" ht="18" hidden="false" customHeight="true" outlineLevel="0" collapsed="false">
      <c r="B46" s="36" t="s">
        <v>49</v>
      </c>
      <c r="C46" s="36"/>
      <c r="D46" s="36"/>
      <c r="E46" s="36"/>
    </row>
    <row r="47" customFormat="false" ht="18" hidden="false" customHeight="true" outlineLevel="0" collapsed="false"/>
    <row r="48" customFormat="false" ht="18" hidden="false" customHeight="true" outlineLevel="0" collapsed="false"/>
    <row r="49" customFormat="false" ht="18" hidden="false" customHeight="true" outlineLevel="0" collapsed="false"/>
    <row r="50" customFormat="false" ht="18" hidden="false" customHeight="true" outlineLevel="0" collapsed="false"/>
    <row r="51" customFormat="false" ht="18" hidden="false" customHeight="true" outlineLevel="0" collapsed="false"/>
    <row r="52" customFormat="false" ht="18" hidden="false" customHeight="true" outlineLevel="0" collapsed="false"/>
    <row r="53" customFormat="false" ht="18" hidden="false" customHeight="true" outlineLevel="0" collapsed="false"/>
    <row r="54" customFormat="false" ht="18" hidden="false" customHeight="true" outlineLevel="0" collapsed="false"/>
    <row r="55" customFormat="false" ht="18" hidden="false" customHeight="true" outlineLevel="0" collapsed="false"/>
    <row r="56" customFormat="false" ht="18" hidden="false" customHeight="true" outlineLevel="0" collapsed="false"/>
    <row r="57" customFormat="false" ht="18" hidden="false" customHeight="true" outlineLevel="0" collapsed="false"/>
    <row r="58" customFormat="false" ht="18" hidden="false" customHeight="true" outlineLevel="0" collapsed="false"/>
    <row r="59" customFormat="false" ht="18" hidden="false" customHeight="true" outlineLevel="0" collapsed="false"/>
  </sheetData>
  <mergeCells count="12">
    <mergeCell ref="B2:E2"/>
    <mergeCell ref="B3:E3"/>
    <mergeCell ref="B5:E5"/>
    <mergeCell ref="B15:E15"/>
    <mergeCell ref="B27:E27"/>
    <mergeCell ref="B38:E38"/>
    <mergeCell ref="C39:E39"/>
    <mergeCell ref="C40:E40"/>
    <mergeCell ref="C41:E41"/>
    <mergeCell ref="C42:E42"/>
    <mergeCell ref="C43:E43"/>
    <mergeCell ref="B46:E46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1F3864"/>
    <pageSetUpPr fitToPage="true"/>
  </sheetPr>
  <dimension ref="B1:C2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6" topLeftCell="B7" activePane="bottomRight" state="frozen"/>
      <selection pane="topLeft" activeCell="A1" activeCellId="0" sqref="A1"/>
      <selection pane="topRight" activeCell="B1" activeCellId="0" sqref="B1"/>
      <selection pane="bottomLeft" activeCell="A7" activeCellId="0" sqref="A7"/>
      <selection pane="bottomRigh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28"/>
    <col collapsed="false" customWidth="true" hidden="false" outlineLevel="0" max="3" min="3" style="0" width="60"/>
    <col collapsed="false" customWidth="true" hidden="false" outlineLevel="0" max="4" min="4" style="0" width="3"/>
  </cols>
  <sheetData>
    <row r="1" customFormat="false" ht="7.5" hidden="false" customHeight="true" outlineLevel="0" collapsed="false"/>
    <row r="2" customFormat="false" ht="39.75" hidden="false" customHeight="true" outlineLevel="0" collapsed="false">
      <c r="B2" s="37" t="s">
        <v>50</v>
      </c>
      <c r="C2" s="37"/>
    </row>
    <row r="3" customFormat="false" ht="19.5" hidden="false" customHeight="true" outlineLevel="0" collapsed="false">
      <c r="B3" s="2" t="s">
        <v>51</v>
      </c>
      <c r="C3" s="2"/>
    </row>
    <row r="5" customFormat="false" ht="21.75" hidden="false" customHeight="true" outlineLevel="0" collapsed="false">
      <c r="B5" s="38" t="s">
        <v>52</v>
      </c>
      <c r="C5" s="38"/>
    </row>
    <row r="6" customFormat="false" ht="21.75" hidden="false" customHeight="true" outlineLevel="0" collapsed="false">
      <c r="B6" s="39" t="s">
        <v>3</v>
      </c>
      <c r="C6" s="39" t="s">
        <v>53</v>
      </c>
    </row>
    <row r="7" customFormat="false" ht="21.75" hidden="false" customHeight="true" outlineLevel="0" collapsed="false">
      <c r="B7" s="40" t="s">
        <v>54</v>
      </c>
      <c r="C7" s="40" t="s">
        <v>55</v>
      </c>
    </row>
    <row r="8" customFormat="false" ht="21.75" hidden="false" customHeight="true" outlineLevel="0" collapsed="false">
      <c r="B8" s="41" t="s">
        <v>56</v>
      </c>
      <c r="C8" s="41" t="s">
        <v>57</v>
      </c>
    </row>
    <row r="9" customFormat="false" ht="21.75" hidden="false" customHeight="true" outlineLevel="0" collapsed="false">
      <c r="B9" s="40" t="s">
        <v>58</v>
      </c>
      <c r="C9" s="40" t="s">
        <v>59</v>
      </c>
    </row>
    <row r="11" customFormat="false" ht="21.75" hidden="false" customHeight="true" outlineLevel="0" collapsed="false">
      <c r="B11" s="38" t="s">
        <v>60</v>
      </c>
      <c r="C11" s="38"/>
    </row>
    <row r="12" customFormat="false" ht="21.75" hidden="false" customHeight="true" outlineLevel="0" collapsed="false">
      <c r="B12" s="40" t="s">
        <v>61</v>
      </c>
      <c r="C12" s="40" t="s">
        <v>62</v>
      </c>
    </row>
    <row r="13" customFormat="false" ht="21.75" hidden="false" customHeight="true" outlineLevel="0" collapsed="false">
      <c r="B13" s="41" t="s">
        <v>63</v>
      </c>
      <c r="C13" s="41" t="s">
        <v>64</v>
      </c>
    </row>
    <row r="14" customFormat="false" ht="21.75" hidden="false" customHeight="true" outlineLevel="0" collapsed="false">
      <c r="B14" s="40" t="s">
        <v>65</v>
      </c>
      <c r="C14" s="40" t="s">
        <v>66</v>
      </c>
    </row>
    <row r="16" customFormat="false" ht="21.75" hidden="false" customHeight="true" outlineLevel="0" collapsed="false">
      <c r="B16" s="42" t="s">
        <v>67</v>
      </c>
      <c r="C16" s="42"/>
    </row>
    <row r="17" customFormat="false" ht="21.75" hidden="false" customHeight="true" outlineLevel="0" collapsed="false">
      <c r="B17" s="40" t="s">
        <v>68</v>
      </c>
      <c r="C17" s="40" t="s">
        <v>69</v>
      </c>
    </row>
    <row r="18" customFormat="false" ht="21.75" hidden="false" customHeight="true" outlineLevel="0" collapsed="false">
      <c r="B18" s="41" t="s">
        <v>70</v>
      </c>
      <c r="C18" s="41" t="s">
        <v>71</v>
      </c>
    </row>
    <row r="20" customFormat="false" ht="21.75" hidden="false" customHeight="true" outlineLevel="0" collapsed="false">
      <c r="B20" s="43" t="s">
        <v>72</v>
      </c>
      <c r="C20" s="43"/>
    </row>
    <row r="21" customFormat="false" ht="21.75" hidden="false" customHeight="true" outlineLevel="0" collapsed="false">
      <c r="B21" s="39" t="s">
        <v>73</v>
      </c>
      <c r="C21" s="39" t="s">
        <v>74</v>
      </c>
    </row>
    <row r="22" customFormat="false" ht="21.75" hidden="false" customHeight="true" outlineLevel="0" collapsed="false">
      <c r="B22" s="44" t="s">
        <v>75</v>
      </c>
      <c r="C22" s="44" t="s">
        <v>76</v>
      </c>
    </row>
    <row r="23" customFormat="false" ht="21.75" hidden="false" customHeight="true" outlineLevel="0" collapsed="false">
      <c r="B23" s="41" t="s">
        <v>77</v>
      </c>
      <c r="C23" s="41" t="s">
        <v>78</v>
      </c>
    </row>
    <row r="24" customFormat="false" ht="21.75" hidden="false" customHeight="true" outlineLevel="0" collapsed="false">
      <c r="B24" s="44" t="s">
        <v>79</v>
      </c>
      <c r="C24" s="44" t="s">
        <v>80</v>
      </c>
    </row>
    <row r="26" customFormat="false" ht="21.75" hidden="false" customHeight="true" outlineLevel="0" collapsed="false">
      <c r="B26" s="45" t="s">
        <v>81</v>
      </c>
      <c r="C26" s="45"/>
    </row>
    <row r="27" customFormat="false" ht="21.75" hidden="false" customHeight="true" outlineLevel="0" collapsed="false">
      <c r="B27" s="40" t="s">
        <v>82</v>
      </c>
      <c r="C27" s="40" t="s">
        <v>83</v>
      </c>
    </row>
    <row r="28" customFormat="false" ht="21.75" hidden="false" customHeight="true" outlineLevel="0" collapsed="false">
      <c r="B28" s="41" t="s">
        <v>84</v>
      </c>
      <c r="C28" s="41" t="s">
        <v>85</v>
      </c>
    </row>
    <row r="29" customFormat="false" ht="21.75" hidden="false" customHeight="true" outlineLevel="0" collapsed="false">
      <c r="B29" s="46" t="s">
        <v>86</v>
      </c>
      <c r="C29" s="46" t="s">
        <v>87</v>
      </c>
    </row>
  </sheetData>
  <mergeCells count="7">
    <mergeCell ref="B2:C2"/>
    <mergeCell ref="B3:C3"/>
    <mergeCell ref="B5:C5"/>
    <mergeCell ref="B11:C11"/>
    <mergeCell ref="B16:C16"/>
    <mergeCell ref="B20:C20"/>
    <mergeCell ref="B26:C26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C55A11"/>
    <pageSetUpPr fitToPage="true"/>
  </sheetPr>
  <dimension ref="B1:G1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11" topLeftCell="B12" activePane="bottomRight" state="frozen"/>
      <selection pane="topLeft" activeCell="A1" activeCellId="0" sqref="A1"/>
      <selection pane="topRight" activeCell="B1" activeCellId="0" sqref="B1"/>
      <selection pane="bottomLeft" activeCell="A12" activeCellId="0" sqref="A12"/>
      <selection pane="bottomRigh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22"/>
    <col collapsed="false" customWidth="true" hidden="false" outlineLevel="0" max="7" min="3" style="0" width="18"/>
    <col collapsed="false" customWidth="true" hidden="false" outlineLevel="0" max="8" min="8" style="0" width="3"/>
  </cols>
  <sheetData>
    <row r="1" customFormat="false" ht="7.5" hidden="false" customHeight="true" outlineLevel="0" collapsed="false"/>
    <row r="2" customFormat="false" ht="39.75" hidden="false" customHeight="true" outlineLevel="0" collapsed="false">
      <c r="B2" s="37" t="s">
        <v>88</v>
      </c>
      <c r="C2" s="37"/>
      <c r="D2" s="37"/>
      <c r="E2" s="37"/>
      <c r="F2" s="37"/>
      <c r="G2" s="37"/>
    </row>
    <row r="3" customFormat="false" ht="19.5" hidden="false" customHeight="true" outlineLevel="0" collapsed="false">
      <c r="B3" s="2" t="s">
        <v>89</v>
      </c>
      <c r="C3" s="2"/>
      <c r="D3" s="2"/>
      <c r="E3" s="2"/>
      <c r="F3" s="2"/>
      <c r="G3" s="2"/>
    </row>
    <row r="5" customFormat="false" ht="21.75" hidden="false" customHeight="true" outlineLevel="0" collapsed="false">
      <c r="B5" s="47" t="s">
        <v>90</v>
      </c>
      <c r="C5" s="48" t="n">
        <f aca="false">'Break-Even Rechner'!C7</f>
        <v>5000</v>
      </c>
    </row>
    <row r="6" customFormat="false" ht="21.75" hidden="false" customHeight="true" outlineLevel="0" collapsed="false">
      <c r="B6" s="47" t="s">
        <v>91</v>
      </c>
      <c r="C6" s="48" t="n">
        <f aca="false">'Break-Even Rechner'!C9</f>
        <v>5</v>
      </c>
    </row>
    <row r="7" customFormat="false" ht="21.75" hidden="false" customHeight="true" outlineLevel="0" collapsed="false"/>
    <row r="8" customFormat="false" ht="21.75" hidden="false" customHeight="true" outlineLevel="0" collapsed="false"/>
    <row r="10" customFormat="false" ht="25.5" hidden="false" customHeight="true" outlineLevel="0" collapsed="false">
      <c r="B10" s="49" t="s">
        <v>92</v>
      </c>
      <c r="C10" s="49"/>
      <c r="D10" s="49"/>
      <c r="E10" s="49"/>
      <c r="F10" s="49"/>
      <c r="G10" s="49"/>
    </row>
    <row r="11" customFormat="false" ht="21.75" hidden="false" customHeight="true" outlineLevel="0" collapsed="false">
      <c r="B11" s="50" t="s">
        <v>93</v>
      </c>
      <c r="C11" s="4" t="s">
        <v>94</v>
      </c>
      <c r="D11" s="4" t="s">
        <v>95</v>
      </c>
      <c r="E11" s="4" t="s">
        <v>96</v>
      </c>
      <c r="F11" s="4" t="s">
        <v>97</v>
      </c>
      <c r="G11" s="4" t="s">
        <v>98</v>
      </c>
    </row>
    <row r="12" customFormat="false" ht="21.75" hidden="false" customHeight="true" outlineLevel="0" collapsed="false">
      <c r="B12" s="51" t="s">
        <v>99</v>
      </c>
      <c r="C12" s="22" t="n">
        <f aca="false">IF((15-'Break-Even Rechner'!$C$9)&lt;=0,"N/A",ROUND(('Break-Even Rechner'!$C$7*0.5)/(15-'Break-Even Rechner'!$C$9),0))</f>
        <v>250</v>
      </c>
      <c r="D12" s="22" t="n">
        <f aca="false">IF((15-'Break-Even Rechner'!$C$9)&lt;=0,"N/A",ROUND(('Break-Even Rechner'!$C$7*0.75)/(15-'Break-Even Rechner'!$C$9),0))</f>
        <v>375</v>
      </c>
      <c r="E12" s="22" t="n">
        <f aca="false">IF((15-'Break-Even Rechner'!$C$9)&lt;=0,"N/A",ROUND(('Break-Even Rechner'!$C$7*1)/(15-'Break-Even Rechner'!$C$9),0))</f>
        <v>500</v>
      </c>
      <c r="F12" s="22" t="n">
        <f aca="false">IF((15-'Break-Even Rechner'!$C$9)&lt;=0,"N/A",ROUND(('Break-Even Rechner'!$C$7*1.25)/(15-'Break-Even Rechner'!$C$9),0))</f>
        <v>625</v>
      </c>
      <c r="G12" s="22" t="n">
        <f aca="false">IF((15-'Break-Even Rechner'!$C$9)&lt;=0,"N/A",ROUND(('Break-Even Rechner'!$C$7*1.5)/(15-'Break-Even Rechner'!$C$9),0))</f>
        <v>750</v>
      </c>
    </row>
    <row r="13" customFormat="false" ht="21.75" hidden="false" customHeight="true" outlineLevel="0" collapsed="false">
      <c r="B13" s="51" t="s">
        <v>100</v>
      </c>
      <c r="C13" s="25" t="n">
        <f aca="false">IF((20-'Break-Even Rechner'!$C$9)&lt;=0,"N/A",ROUND(('Break-Even Rechner'!$C$7*0.5)/(20-'Break-Even Rechner'!$C$9),0))</f>
        <v>167</v>
      </c>
      <c r="D13" s="25" t="n">
        <f aca="false">IF((20-'Break-Even Rechner'!$C$9)&lt;=0,"N/A",ROUND(('Break-Even Rechner'!$C$7*0.75)/(20-'Break-Even Rechner'!$C$9),0))</f>
        <v>250</v>
      </c>
      <c r="E13" s="25" t="n">
        <f aca="false">IF((20-'Break-Even Rechner'!$C$9)&lt;=0,"N/A",ROUND(('Break-Even Rechner'!$C$7*1)/(20-'Break-Even Rechner'!$C$9),0))</f>
        <v>333</v>
      </c>
      <c r="F13" s="25" t="n">
        <f aca="false">IF((20-'Break-Even Rechner'!$C$9)&lt;=0,"N/A",ROUND(('Break-Even Rechner'!$C$7*1.25)/(20-'Break-Even Rechner'!$C$9),0))</f>
        <v>417</v>
      </c>
      <c r="G13" s="25" t="n">
        <f aca="false">IF((20-'Break-Even Rechner'!$C$9)&lt;=0,"N/A",ROUND(('Break-Even Rechner'!$C$7*1.5)/(20-'Break-Even Rechner'!$C$9),0))</f>
        <v>500</v>
      </c>
    </row>
    <row r="14" customFormat="false" ht="21.75" hidden="false" customHeight="true" outlineLevel="0" collapsed="false">
      <c r="B14" s="51" t="s">
        <v>101</v>
      </c>
      <c r="C14" s="22" t="n">
        <f aca="false">IF((25-'Break-Even Rechner'!$C$9)&lt;=0,"N/A",ROUND(('Break-Even Rechner'!$C$7*0.5)/(25-'Break-Even Rechner'!$C$9),0))</f>
        <v>125</v>
      </c>
      <c r="D14" s="22" t="n">
        <f aca="false">IF((25-'Break-Even Rechner'!$C$9)&lt;=0,"N/A",ROUND(('Break-Even Rechner'!$C$7*0.75)/(25-'Break-Even Rechner'!$C$9),0))</f>
        <v>188</v>
      </c>
      <c r="E14" s="52" t="n">
        <f aca="false">IF((25-'Break-Even Rechner'!$C$9)&lt;=0,"N/A",ROUND(('Break-Even Rechner'!$C$7*1)/(25-'Break-Even Rechner'!$C$9),0))</f>
        <v>250</v>
      </c>
      <c r="F14" s="22" t="n">
        <f aca="false">IF((25-'Break-Even Rechner'!$C$9)&lt;=0,"N/A",ROUND(('Break-Even Rechner'!$C$7*1.25)/(25-'Break-Even Rechner'!$C$9),0))</f>
        <v>313</v>
      </c>
      <c r="G14" s="22" t="n">
        <f aca="false">IF((25-'Break-Even Rechner'!$C$9)&lt;=0,"N/A",ROUND(('Break-Even Rechner'!$C$7*1.5)/(25-'Break-Even Rechner'!$C$9),0))</f>
        <v>375</v>
      </c>
    </row>
    <row r="15" customFormat="false" ht="21.75" hidden="false" customHeight="true" outlineLevel="0" collapsed="false">
      <c r="B15" s="51" t="s">
        <v>102</v>
      </c>
      <c r="C15" s="25" t="n">
        <f aca="false">IF((30-'Break-Even Rechner'!$C$9)&lt;=0,"N/A",ROUND(('Break-Even Rechner'!$C$7*0.5)/(30-'Break-Even Rechner'!$C$9),0))</f>
        <v>100</v>
      </c>
      <c r="D15" s="25" t="n">
        <f aca="false">IF((30-'Break-Even Rechner'!$C$9)&lt;=0,"N/A",ROUND(('Break-Even Rechner'!$C$7*0.75)/(30-'Break-Even Rechner'!$C$9),0))</f>
        <v>150</v>
      </c>
      <c r="E15" s="25" t="n">
        <f aca="false">IF((30-'Break-Even Rechner'!$C$9)&lt;=0,"N/A",ROUND(('Break-Even Rechner'!$C$7*1)/(30-'Break-Even Rechner'!$C$9),0))</f>
        <v>200</v>
      </c>
      <c r="F15" s="25" t="n">
        <f aca="false">IF((30-'Break-Even Rechner'!$C$9)&lt;=0,"N/A",ROUND(('Break-Even Rechner'!$C$7*1.25)/(30-'Break-Even Rechner'!$C$9),0))</f>
        <v>250</v>
      </c>
      <c r="G15" s="25" t="n">
        <f aca="false">IF((30-'Break-Even Rechner'!$C$9)&lt;=0,"N/A",ROUND(('Break-Even Rechner'!$C$7*1.5)/(30-'Break-Even Rechner'!$C$9),0))</f>
        <v>300</v>
      </c>
    </row>
    <row r="16" customFormat="false" ht="21.75" hidden="false" customHeight="true" outlineLevel="0" collapsed="false">
      <c r="B16" s="51" t="s">
        <v>103</v>
      </c>
      <c r="C16" s="22" t="n">
        <f aca="false">IF((35-'Break-Even Rechner'!$C$9)&lt;=0,"N/A",ROUND(('Break-Even Rechner'!$C$7*0.5)/(35-'Break-Even Rechner'!$C$9),0))</f>
        <v>83</v>
      </c>
      <c r="D16" s="22" t="n">
        <f aca="false">IF((35-'Break-Even Rechner'!$C$9)&lt;=0,"N/A",ROUND(('Break-Even Rechner'!$C$7*0.75)/(35-'Break-Even Rechner'!$C$9),0))</f>
        <v>125</v>
      </c>
      <c r="E16" s="22" t="n">
        <f aca="false">IF((35-'Break-Even Rechner'!$C$9)&lt;=0,"N/A",ROUND(('Break-Even Rechner'!$C$7*1)/(35-'Break-Even Rechner'!$C$9),0))</f>
        <v>167</v>
      </c>
      <c r="F16" s="22" t="n">
        <f aca="false">IF((35-'Break-Even Rechner'!$C$9)&lt;=0,"N/A",ROUND(('Break-Even Rechner'!$C$7*1.25)/(35-'Break-Even Rechner'!$C$9),0))</f>
        <v>208</v>
      </c>
      <c r="G16" s="22" t="n">
        <f aca="false">IF((35-'Break-Even Rechner'!$C$9)&lt;=0,"N/A",ROUND(('Break-Even Rechner'!$C$7*1.5)/(35-'Break-Even Rechner'!$C$9),0))</f>
        <v>250</v>
      </c>
    </row>
    <row r="17" customFormat="false" ht="18" hidden="false" customHeight="true" outlineLevel="0" collapsed="false">
      <c r="B17" s="36" t="s">
        <v>104</v>
      </c>
      <c r="C17" s="36"/>
      <c r="D17" s="36"/>
      <c r="E17" s="36"/>
      <c r="F17" s="36"/>
      <c r="G17" s="36"/>
    </row>
  </sheetData>
  <mergeCells count="4">
    <mergeCell ref="B2:G2"/>
    <mergeCell ref="B3:G3"/>
    <mergeCell ref="B10:G10"/>
    <mergeCell ref="B17:G17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LibreOffice/7.4.7.2$Linux_X86_64 LibreOffice_project/40$Build-2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2026-03-16T07:14:57Z</dcterms:created>
  <dc:creator>openpyxl</dc:creator>
  <dc:description/>
  <dc:language>en-US</dc:language>
  <cp:lastModifiedBy/>
  <dcterms:modified xsi:type="dcterms:W3CDTF">2026-03-16T07:14:57Z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